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40" yWindow="0" windowWidth="19440" windowHeight="13176" tabRatio="500" firstSheet="1" activeTab="1"/>
  </bookViews>
  <sheets>
    <sheet name="Notes &amp; Assumptions" sheetId="2" r:id="rId1"/>
    <sheet name="35 Year Model" sheetId="1" r:id="rId2"/>
    <sheet name="30 Year Model" sheetId="3" r:id="rId3"/>
    <sheet name="20 Year Model" sheetId="4" r:id="rId4"/>
    <sheet name="Comparison of Models" sheetId="5" r:id="rId5"/>
  </sheets>
  <calcPr calcId="145621" iterate="1" concurrentCalc="0"/>
  <extLst>
    <ext xmlns:mx="http://schemas.microsoft.com/office/mac/excel/2008/main" uri="{7523E5D3-25F3-A5E0-1632-64F254C22452}">
      <mx:ArchID Flags="2"/>
    </ext>
  </extLst>
</workbook>
</file>

<file path=xl/calcChain.xml><?xml version="1.0" encoding="utf-8"?>
<calcChain xmlns="http://schemas.openxmlformats.org/spreadsheetml/2006/main">
  <c r="AA26" i="4" l="1"/>
  <c r="AA234" i="4"/>
  <c r="Z26" i="4"/>
  <c r="Z234" i="4"/>
  <c r="Y26" i="4"/>
  <c r="Y234" i="4"/>
  <c r="X26" i="4"/>
  <c r="X234" i="4"/>
  <c r="W26" i="4"/>
  <c r="W234" i="4"/>
  <c r="V26" i="4"/>
  <c r="V234" i="4"/>
  <c r="U26" i="4"/>
  <c r="U234" i="4"/>
  <c r="T26" i="4"/>
  <c r="T234" i="4"/>
  <c r="S26" i="4"/>
  <c r="S234" i="4"/>
  <c r="R26" i="4"/>
  <c r="R234" i="4"/>
  <c r="AK26" i="3"/>
  <c r="AK234" i="3"/>
  <c r="AJ26" i="3"/>
  <c r="AJ234" i="3"/>
  <c r="AI26" i="3"/>
  <c r="AI234" i="3"/>
  <c r="AH26" i="3"/>
  <c r="AH234" i="3"/>
  <c r="AG26" i="3"/>
  <c r="AG234" i="3"/>
  <c r="AF26" i="3"/>
  <c r="AF234" i="3"/>
  <c r="AE26" i="3"/>
  <c r="AE234" i="3"/>
  <c r="AD26" i="3"/>
  <c r="AD234" i="3"/>
  <c r="AC26" i="3"/>
  <c r="AC234" i="3"/>
  <c r="AB26" i="3"/>
  <c r="AB234" i="3"/>
  <c r="AA26" i="3"/>
  <c r="AA234" i="3"/>
  <c r="Z26" i="3"/>
  <c r="Z234" i="3"/>
  <c r="Y26" i="3"/>
  <c r="Y234" i="3"/>
  <c r="X26" i="3"/>
  <c r="X234" i="3"/>
  <c r="W26" i="3"/>
  <c r="W234" i="3"/>
  <c r="V26" i="3"/>
  <c r="V234" i="3"/>
  <c r="U26" i="3"/>
  <c r="U234" i="3"/>
  <c r="T26" i="3"/>
  <c r="T234" i="3"/>
  <c r="S26" i="3"/>
  <c r="S234" i="3"/>
  <c r="R26" i="3"/>
  <c r="R234" i="3"/>
  <c r="S26" i="1"/>
  <c r="S234" i="1"/>
  <c r="T26" i="1"/>
  <c r="T234" i="1"/>
  <c r="U26" i="1"/>
  <c r="U234" i="1"/>
  <c r="V26" i="1"/>
  <c r="V234" i="1"/>
  <c r="W26" i="1"/>
  <c r="W234" i="1"/>
  <c r="X26" i="1"/>
  <c r="X234" i="1"/>
  <c r="Y26" i="1"/>
  <c r="Y234" i="1"/>
  <c r="Z26" i="1"/>
  <c r="Z234" i="1"/>
  <c r="AA26" i="1"/>
  <c r="AA234" i="1"/>
  <c r="AB26" i="1"/>
  <c r="AB234" i="1"/>
  <c r="AC26" i="1"/>
  <c r="AC234" i="1"/>
  <c r="AD26" i="1"/>
  <c r="AD234" i="1"/>
  <c r="AE26" i="1"/>
  <c r="AE234" i="1"/>
  <c r="AF26" i="1"/>
  <c r="AF234" i="1"/>
  <c r="AG26" i="1"/>
  <c r="AG234" i="1"/>
  <c r="AH26" i="1"/>
  <c r="AH234" i="1"/>
  <c r="AI26" i="1"/>
  <c r="AI234" i="1"/>
  <c r="AJ26" i="1"/>
  <c r="AJ234" i="1"/>
  <c r="AK26" i="1"/>
  <c r="AK234" i="1"/>
  <c r="AL26" i="1"/>
  <c r="AL234" i="1"/>
  <c r="AM26" i="1"/>
  <c r="AM234" i="1"/>
  <c r="AN26" i="1"/>
  <c r="AN234" i="1"/>
  <c r="AO26" i="1"/>
  <c r="AO234" i="1"/>
  <c r="AP26" i="1"/>
  <c r="AP234" i="1"/>
  <c r="R26" i="1"/>
  <c r="R234" i="1"/>
  <c r="V214" i="4"/>
  <c r="V241" i="4"/>
  <c r="V307" i="4"/>
  <c r="AA214" i="4"/>
  <c r="AA241" i="4"/>
  <c r="AA307" i="4"/>
  <c r="AB307" i="4"/>
  <c r="V207" i="4"/>
  <c r="V240" i="4"/>
  <c r="V306" i="4"/>
  <c r="AB306" i="4"/>
  <c r="H91" i="4"/>
  <c r="I91" i="4"/>
  <c r="J91" i="4"/>
  <c r="K91" i="4"/>
  <c r="L91" i="4"/>
  <c r="M91" i="4"/>
  <c r="N91" i="4"/>
  <c r="O91" i="4"/>
  <c r="P91" i="4"/>
  <c r="Q91" i="4"/>
  <c r="R91" i="4"/>
  <c r="S91" i="4"/>
  <c r="T91" i="4"/>
  <c r="U91" i="4"/>
  <c r="V91" i="4"/>
  <c r="W91" i="4"/>
  <c r="X91" i="4"/>
  <c r="Y91" i="4"/>
  <c r="Z91" i="4"/>
  <c r="AA91" i="4"/>
  <c r="AA94" i="4"/>
  <c r="H112" i="4"/>
  <c r="I112" i="4"/>
  <c r="J112" i="4"/>
  <c r="K112" i="4"/>
  <c r="L112" i="4"/>
  <c r="M112" i="4"/>
  <c r="N112" i="4"/>
  <c r="O112" i="4"/>
  <c r="P112" i="4"/>
  <c r="Q112" i="4"/>
  <c r="R112" i="4"/>
  <c r="S112" i="4"/>
  <c r="T112" i="4"/>
  <c r="U112" i="4"/>
  <c r="V112" i="4"/>
  <c r="W112" i="4"/>
  <c r="X112" i="4"/>
  <c r="Y112" i="4"/>
  <c r="Z112" i="4"/>
  <c r="AA112" i="4"/>
  <c r="AA115" i="4"/>
  <c r="H133" i="4"/>
  <c r="I133" i="4"/>
  <c r="J133" i="4"/>
  <c r="K133" i="4"/>
  <c r="L133" i="4"/>
  <c r="M133" i="4"/>
  <c r="N133" i="4"/>
  <c r="O133" i="4"/>
  <c r="P133" i="4"/>
  <c r="Q133" i="4"/>
  <c r="R133" i="4"/>
  <c r="S133" i="4"/>
  <c r="T133" i="4"/>
  <c r="U133" i="4"/>
  <c r="V133" i="4"/>
  <c r="W133" i="4"/>
  <c r="X133" i="4"/>
  <c r="Y133" i="4"/>
  <c r="Z133" i="4"/>
  <c r="AA133" i="4"/>
  <c r="AA136" i="4"/>
  <c r="H154" i="4"/>
  <c r="I154" i="4"/>
  <c r="J154" i="4"/>
  <c r="K154" i="4"/>
  <c r="L154" i="4"/>
  <c r="M154" i="4"/>
  <c r="N154" i="4"/>
  <c r="O154" i="4"/>
  <c r="P154" i="4"/>
  <c r="Q154" i="4"/>
  <c r="R154" i="4"/>
  <c r="S154" i="4"/>
  <c r="T154" i="4"/>
  <c r="U154" i="4"/>
  <c r="V154" i="4"/>
  <c r="W154" i="4"/>
  <c r="X154" i="4"/>
  <c r="Y154" i="4"/>
  <c r="Z154" i="4"/>
  <c r="AA154" i="4"/>
  <c r="AA157" i="4"/>
  <c r="AA175" i="4"/>
  <c r="AA98" i="4"/>
  <c r="AA99" i="4"/>
  <c r="AA100" i="4"/>
  <c r="AA107" i="4"/>
  <c r="AA119" i="4"/>
  <c r="AA120" i="4"/>
  <c r="AA121" i="4"/>
  <c r="AA128" i="4"/>
  <c r="AA140" i="4"/>
  <c r="AA141" i="4"/>
  <c r="AA142" i="4"/>
  <c r="AA149" i="4"/>
  <c r="AA161" i="4"/>
  <c r="AA162" i="4"/>
  <c r="AA163" i="4"/>
  <c r="AA170" i="4"/>
  <c r="AA176" i="4"/>
  <c r="H192" i="4"/>
  <c r="I192" i="4"/>
  <c r="J192" i="4"/>
  <c r="K192" i="4"/>
  <c r="L192" i="4"/>
  <c r="M192" i="4"/>
  <c r="N192" i="4"/>
  <c r="O192" i="4"/>
  <c r="P192" i="4"/>
  <c r="Q192" i="4"/>
  <c r="R192" i="4"/>
  <c r="S192" i="4"/>
  <c r="T192" i="4"/>
  <c r="U192" i="4"/>
  <c r="V192" i="4"/>
  <c r="W192" i="4"/>
  <c r="X192" i="4"/>
  <c r="Y192" i="4"/>
  <c r="Z192" i="4"/>
  <c r="AA192" i="4"/>
  <c r="H193" i="4"/>
  <c r="I193" i="4"/>
  <c r="J193" i="4"/>
  <c r="K193" i="4"/>
  <c r="L193" i="4"/>
  <c r="M193" i="4"/>
  <c r="N193" i="4"/>
  <c r="O193" i="4"/>
  <c r="P193" i="4"/>
  <c r="Q193" i="4"/>
  <c r="R193" i="4"/>
  <c r="S193" i="4"/>
  <c r="T193" i="4"/>
  <c r="U193" i="4"/>
  <c r="V193" i="4"/>
  <c r="W193" i="4"/>
  <c r="X193" i="4"/>
  <c r="Y193" i="4"/>
  <c r="Z193" i="4"/>
  <c r="AA193" i="4"/>
  <c r="AA200" i="4"/>
  <c r="AA239" i="4"/>
  <c r="AA305" i="4"/>
  <c r="V94" i="4"/>
  <c r="V115" i="4"/>
  <c r="V136" i="4"/>
  <c r="V157" i="4"/>
  <c r="V175" i="4"/>
  <c r="V98" i="4"/>
  <c r="V99" i="4"/>
  <c r="V100" i="4"/>
  <c r="V107" i="4"/>
  <c r="V119" i="4"/>
  <c r="V120" i="4"/>
  <c r="V121" i="4"/>
  <c r="V128" i="4"/>
  <c r="V140" i="4"/>
  <c r="V141" i="4"/>
  <c r="V142" i="4"/>
  <c r="V149" i="4"/>
  <c r="V161" i="4"/>
  <c r="V162" i="4"/>
  <c r="V163" i="4"/>
  <c r="V170" i="4"/>
  <c r="V176" i="4"/>
  <c r="V200" i="4"/>
  <c r="V239" i="4"/>
  <c r="V305" i="4"/>
  <c r="AB305" i="4"/>
  <c r="H185" i="4"/>
  <c r="I185" i="4"/>
  <c r="J185" i="4"/>
  <c r="K185" i="4"/>
  <c r="L185" i="4"/>
  <c r="M185" i="4"/>
  <c r="N185" i="4"/>
  <c r="O185" i="4"/>
  <c r="P185" i="4"/>
  <c r="Q185" i="4"/>
  <c r="R185" i="4"/>
  <c r="S185" i="4"/>
  <c r="T185" i="4"/>
  <c r="U185" i="4"/>
  <c r="V185" i="4"/>
  <c r="W185" i="4"/>
  <c r="X185" i="4"/>
  <c r="Y185" i="4"/>
  <c r="Z185" i="4"/>
  <c r="AA185" i="4"/>
  <c r="AA187" i="4"/>
  <c r="AA224" i="4"/>
  <c r="AA238" i="4"/>
  <c r="AA304" i="4"/>
  <c r="V187" i="4"/>
  <c r="V224" i="4"/>
  <c r="V238" i="4"/>
  <c r="V304" i="4"/>
  <c r="AB304" i="4"/>
  <c r="H102" i="4"/>
  <c r="I102" i="4"/>
  <c r="J102" i="4"/>
  <c r="K102" i="4"/>
  <c r="L102" i="4"/>
  <c r="M102" i="4"/>
  <c r="N102" i="4"/>
  <c r="O102" i="4"/>
  <c r="P102" i="4"/>
  <c r="Q102" i="4"/>
  <c r="R102" i="4"/>
  <c r="S102" i="4"/>
  <c r="T102" i="4"/>
  <c r="U102" i="4"/>
  <c r="V102" i="4"/>
  <c r="W102" i="4"/>
  <c r="X102" i="4"/>
  <c r="Y102" i="4"/>
  <c r="Z102" i="4"/>
  <c r="AA102" i="4"/>
  <c r="H103" i="4"/>
  <c r="I103" i="4"/>
  <c r="J103" i="4"/>
  <c r="K103" i="4"/>
  <c r="L103" i="4"/>
  <c r="M103" i="4"/>
  <c r="N103" i="4"/>
  <c r="O103" i="4"/>
  <c r="P103" i="4"/>
  <c r="Q103" i="4"/>
  <c r="R103" i="4"/>
  <c r="S103" i="4"/>
  <c r="T103" i="4"/>
  <c r="U103" i="4"/>
  <c r="V103" i="4"/>
  <c r="W103" i="4"/>
  <c r="X103" i="4"/>
  <c r="Y103" i="4"/>
  <c r="Z103" i="4"/>
  <c r="AA103" i="4"/>
  <c r="H104" i="4"/>
  <c r="I104" i="4"/>
  <c r="J104" i="4"/>
  <c r="K104" i="4"/>
  <c r="L104" i="4"/>
  <c r="M104" i="4"/>
  <c r="N104" i="4"/>
  <c r="O104" i="4"/>
  <c r="P104" i="4"/>
  <c r="Q104" i="4"/>
  <c r="R104" i="4"/>
  <c r="S104" i="4"/>
  <c r="T104" i="4"/>
  <c r="U104" i="4"/>
  <c r="V104" i="4"/>
  <c r="W104" i="4"/>
  <c r="X104" i="4"/>
  <c r="Y104" i="4"/>
  <c r="Z104" i="4"/>
  <c r="AA104" i="4"/>
  <c r="H105" i="4"/>
  <c r="I105" i="4"/>
  <c r="J105" i="4"/>
  <c r="K105" i="4"/>
  <c r="L105" i="4"/>
  <c r="M105" i="4"/>
  <c r="N105" i="4"/>
  <c r="O105" i="4"/>
  <c r="P105" i="4"/>
  <c r="Q105" i="4"/>
  <c r="R105" i="4"/>
  <c r="S105" i="4"/>
  <c r="T105" i="4"/>
  <c r="U105" i="4"/>
  <c r="V105" i="4"/>
  <c r="W105" i="4"/>
  <c r="X105" i="4"/>
  <c r="Y105" i="4"/>
  <c r="Z105" i="4"/>
  <c r="AA105" i="4"/>
  <c r="AA108" i="4"/>
  <c r="H123" i="4"/>
  <c r="I123" i="4"/>
  <c r="J123" i="4"/>
  <c r="K123" i="4"/>
  <c r="L123" i="4"/>
  <c r="M123" i="4"/>
  <c r="N123" i="4"/>
  <c r="O123" i="4"/>
  <c r="P123" i="4"/>
  <c r="Q123" i="4"/>
  <c r="R123" i="4"/>
  <c r="S123" i="4"/>
  <c r="T123" i="4"/>
  <c r="U123" i="4"/>
  <c r="V123" i="4"/>
  <c r="W123" i="4"/>
  <c r="X123" i="4"/>
  <c r="Y123" i="4"/>
  <c r="Z123" i="4"/>
  <c r="AA123" i="4"/>
  <c r="H124" i="4"/>
  <c r="I124" i="4"/>
  <c r="J124" i="4"/>
  <c r="K124" i="4"/>
  <c r="L124" i="4"/>
  <c r="M124" i="4"/>
  <c r="N124" i="4"/>
  <c r="O124" i="4"/>
  <c r="P124" i="4"/>
  <c r="Q124" i="4"/>
  <c r="R124" i="4"/>
  <c r="S124" i="4"/>
  <c r="T124" i="4"/>
  <c r="U124" i="4"/>
  <c r="V124" i="4"/>
  <c r="W124" i="4"/>
  <c r="X124" i="4"/>
  <c r="Y124" i="4"/>
  <c r="Z124" i="4"/>
  <c r="AA124" i="4"/>
  <c r="H125" i="4"/>
  <c r="I125" i="4"/>
  <c r="J125" i="4"/>
  <c r="K125" i="4"/>
  <c r="L125" i="4"/>
  <c r="M125" i="4"/>
  <c r="N125" i="4"/>
  <c r="O125" i="4"/>
  <c r="P125" i="4"/>
  <c r="Q125" i="4"/>
  <c r="R125" i="4"/>
  <c r="S125" i="4"/>
  <c r="T125" i="4"/>
  <c r="U125" i="4"/>
  <c r="V125" i="4"/>
  <c r="W125" i="4"/>
  <c r="X125" i="4"/>
  <c r="Y125" i="4"/>
  <c r="Z125" i="4"/>
  <c r="AA125" i="4"/>
  <c r="H126" i="4"/>
  <c r="I126" i="4"/>
  <c r="J126" i="4"/>
  <c r="K126" i="4"/>
  <c r="L126" i="4"/>
  <c r="M126" i="4"/>
  <c r="N126" i="4"/>
  <c r="O126" i="4"/>
  <c r="P126" i="4"/>
  <c r="Q126" i="4"/>
  <c r="R126" i="4"/>
  <c r="S126" i="4"/>
  <c r="T126" i="4"/>
  <c r="U126" i="4"/>
  <c r="V126" i="4"/>
  <c r="W126" i="4"/>
  <c r="X126" i="4"/>
  <c r="Y126" i="4"/>
  <c r="Z126" i="4"/>
  <c r="AA126" i="4"/>
  <c r="AA129" i="4"/>
  <c r="H144" i="4"/>
  <c r="I144" i="4"/>
  <c r="J144" i="4"/>
  <c r="K144" i="4"/>
  <c r="L144" i="4"/>
  <c r="M144" i="4"/>
  <c r="N144" i="4"/>
  <c r="O144" i="4"/>
  <c r="P144" i="4"/>
  <c r="Q144" i="4"/>
  <c r="R144" i="4"/>
  <c r="S144" i="4"/>
  <c r="T144" i="4"/>
  <c r="U144" i="4"/>
  <c r="V144" i="4"/>
  <c r="W144" i="4"/>
  <c r="X144" i="4"/>
  <c r="Y144" i="4"/>
  <c r="Z144" i="4"/>
  <c r="AA144" i="4"/>
  <c r="H145" i="4"/>
  <c r="I145" i="4"/>
  <c r="J145" i="4"/>
  <c r="K145" i="4"/>
  <c r="L145" i="4"/>
  <c r="M145" i="4"/>
  <c r="N145" i="4"/>
  <c r="O145" i="4"/>
  <c r="P145" i="4"/>
  <c r="Q145" i="4"/>
  <c r="R145" i="4"/>
  <c r="S145" i="4"/>
  <c r="T145" i="4"/>
  <c r="U145" i="4"/>
  <c r="V145" i="4"/>
  <c r="W145" i="4"/>
  <c r="X145" i="4"/>
  <c r="Y145" i="4"/>
  <c r="Z145" i="4"/>
  <c r="AA145" i="4"/>
  <c r="H146" i="4"/>
  <c r="I146" i="4"/>
  <c r="J146" i="4"/>
  <c r="K146" i="4"/>
  <c r="L146" i="4"/>
  <c r="M146" i="4"/>
  <c r="N146" i="4"/>
  <c r="O146" i="4"/>
  <c r="P146" i="4"/>
  <c r="Q146" i="4"/>
  <c r="R146" i="4"/>
  <c r="S146" i="4"/>
  <c r="T146" i="4"/>
  <c r="U146" i="4"/>
  <c r="V146" i="4"/>
  <c r="W146" i="4"/>
  <c r="X146" i="4"/>
  <c r="Y146" i="4"/>
  <c r="Z146" i="4"/>
  <c r="AA146" i="4"/>
  <c r="H147" i="4"/>
  <c r="I147" i="4"/>
  <c r="J147" i="4"/>
  <c r="K147" i="4"/>
  <c r="L147" i="4"/>
  <c r="M147" i="4"/>
  <c r="N147" i="4"/>
  <c r="O147" i="4"/>
  <c r="P147" i="4"/>
  <c r="Q147" i="4"/>
  <c r="R147" i="4"/>
  <c r="S147" i="4"/>
  <c r="T147" i="4"/>
  <c r="U147" i="4"/>
  <c r="V147" i="4"/>
  <c r="W147" i="4"/>
  <c r="X147" i="4"/>
  <c r="Y147" i="4"/>
  <c r="Z147" i="4"/>
  <c r="AA147" i="4"/>
  <c r="AA150" i="4"/>
  <c r="H165" i="4"/>
  <c r="I165" i="4"/>
  <c r="J165" i="4"/>
  <c r="K165" i="4"/>
  <c r="L165" i="4"/>
  <c r="M165" i="4"/>
  <c r="N165" i="4"/>
  <c r="O165" i="4"/>
  <c r="P165" i="4"/>
  <c r="Q165" i="4"/>
  <c r="R165" i="4"/>
  <c r="S165" i="4"/>
  <c r="T165" i="4"/>
  <c r="U165" i="4"/>
  <c r="V165" i="4"/>
  <c r="W165" i="4"/>
  <c r="X165" i="4"/>
  <c r="Y165" i="4"/>
  <c r="Z165" i="4"/>
  <c r="AA165" i="4"/>
  <c r="H166" i="4"/>
  <c r="I166" i="4"/>
  <c r="J166" i="4"/>
  <c r="K166" i="4"/>
  <c r="L166" i="4"/>
  <c r="M166" i="4"/>
  <c r="N166" i="4"/>
  <c r="O166" i="4"/>
  <c r="P166" i="4"/>
  <c r="Q166" i="4"/>
  <c r="R166" i="4"/>
  <c r="S166" i="4"/>
  <c r="T166" i="4"/>
  <c r="U166" i="4"/>
  <c r="V166" i="4"/>
  <c r="W166" i="4"/>
  <c r="X166" i="4"/>
  <c r="Y166" i="4"/>
  <c r="Z166" i="4"/>
  <c r="AA166" i="4"/>
  <c r="H167" i="4"/>
  <c r="I167" i="4"/>
  <c r="J167" i="4"/>
  <c r="K167" i="4"/>
  <c r="L167" i="4"/>
  <c r="M167" i="4"/>
  <c r="N167" i="4"/>
  <c r="O167" i="4"/>
  <c r="P167" i="4"/>
  <c r="Q167" i="4"/>
  <c r="R167" i="4"/>
  <c r="S167" i="4"/>
  <c r="T167" i="4"/>
  <c r="U167" i="4"/>
  <c r="V167" i="4"/>
  <c r="W167" i="4"/>
  <c r="X167" i="4"/>
  <c r="Y167" i="4"/>
  <c r="Z167" i="4"/>
  <c r="AA167" i="4"/>
  <c r="H168" i="4"/>
  <c r="I168" i="4"/>
  <c r="J168" i="4"/>
  <c r="K168" i="4"/>
  <c r="L168" i="4"/>
  <c r="M168" i="4"/>
  <c r="N168" i="4"/>
  <c r="O168" i="4"/>
  <c r="P168" i="4"/>
  <c r="Q168" i="4"/>
  <c r="R168" i="4"/>
  <c r="S168" i="4"/>
  <c r="T168" i="4"/>
  <c r="U168" i="4"/>
  <c r="V168" i="4"/>
  <c r="W168" i="4"/>
  <c r="X168" i="4"/>
  <c r="Y168" i="4"/>
  <c r="Z168" i="4"/>
  <c r="AA168" i="4"/>
  <c r="AA171" i="4"/>
  <c r="AA177" i="4"/>
  <c r="AA237" i="4"/>
  <c r="AA303" i="4"/>
  <c r="V108" i="4"/>
  <c r="V129" i="4"/>
  <c r="V150" i="4"/>
  <c r="V171" i="4"/>
  <c r="V177" i="4"/>
  <c r="V237" i="4"/>
  <c r="V303" i="4"/>
  <c r="AB303" i="4"/>
  <c r="G64" i="4"/>
  <c r="H64" i="4"/>
  <c r="I64" i="4"/>
  <c r="J64" i="4"/>
  <c r="K64" i="4"/>
  <c r="L64" i="4"/>
  <c r="M64" i="4"/>
  <c r="N64" i="4"/>
  <c r="O64" i="4"/>
  <c r="P64" i="4"/>
  <c r="Q64" i="4"/>
  <c r="R64" i="4"/>
  <c r="S64" i="4"/>
  <c r="T64" i="4"/>
  <c r="U64" i="4"/>
  <c r="V64" i="4"/>
  <c r="G65" i="4"/>
  <c r="H65" i="4"/>
  <c r="I65" i="4"/>
  <c r="J65" i="4"/>
  <c r="K65" i="4"/>
  <c r="L65" i="4"/>
  <c r="M65" i="4"/>
  <c r="N65" i="4"/>
  <c r="O65" i="4"/>
  <c r="P65" i="4"/>
  <c r="Q65" i="4"/>
  <c r="R65" i="4"/>
  <c r="S65" i="4"/>
  <c r="T65" i="4"/>
  <c r="U65" i="4"/>
  <c r="V65" i="4"/>
  <c r="G66" i="4"/>
  <c r="H66" i="4"/>
  <c r="I66" i="4"/>
  <c r="J66" i="4"/>
  <c r="K66" i="4"/>
  <c r="L66" i="4"/>
  <c r="M66" i="4"/>
  <c r="N66" i="4"/>
  <c r="O66" i="4"/>
  <c r="P66" i="4"/>
  <c r="Q66" i="4"/>
  <c r="R66" i="4"/>
  <c r="S66" i="4"/>
  <c r="T66" i="4"/>
  <c r="U66" i="4"/>
  <c r="V66" i="4"/>
  <c r="V68" i="4"/>
  <c r="G78" i="4"/>
  <c r="H78" i="4"/>
  <c r="I78" i="4"/>
  <c r="J78" i="4"/>
  <c r="K78" i="4"/>
  <c r="L78" i="4"/>
  <c r="M78" i="4"/>
  <c r="N78" i="4"/>
  <c r="O78" i="4"/>
  <c r="P78" i="4"/>
  <c r="Q78" i="4"/>
  <c r="R78" i="4"/>
  <c r="S78" i="4"/>
  <c r="T78" i="4"/>
  <c r="U78" i="4"/>
  <c r="V78" i="4"/>
  <c r="G79" i="4"/>
  <c r="H79" i="4"/>
  <c r="I79" i="4"/>
  <c r="J79" i="4"/>
  <c r="K79" i="4"/>
  <c r="L79" i="4"/>
  <c r="M79" i="4"/>
  <c r="N79" i="4"/>
  <c r="O79" i="4"/>
  <c r="P79" i="4"/>
  <c r="Q79" i="4"/>
  <c r="R79" i="4"/>
  <c r="S79" i="4"/>
  <c r="T79" i="4"/>
  <c r="U79" i="4"/>
  <c r="V79" i="4"/>
  <c r="G80" i="4"/>
  <c r="H80" i="4"/>
  <c r="I80" i="4"/>
  <c r="J80" i="4"/>
  <c r="K80" i="4"/>
  <c r="L80" i="4"/>
  <c r="M80" i="4"/>
  <c r="N80" i="4"/>
  <c r="O80" i="4"/>
  <c r="P80" i="4"/>
  <c r="Q80" i="4"/>
  <c r="R80" i="4"/>
  <c r="S80" i="4"/>
  <c r="T80" i="4"/>
  <c r="U80" i="4"/>
  <c r="V80" i="4"/>
  <c r="V82" i="4"/>
  <c r="V85" i="4"/>
  <c r="G29" i="4"/>
  <c r="H29" i="4"/>
  <c r="I29" i="4"/>
  <c r="J29" i="4"/>
  <c r="K29" i="4"/>
  <c r="L29" i="4"/>
  <c r="M29" i="4"/>
  <c r="N29" i="4"/>
  <c r="O29" i="4"/>
  <c r="P29" i="4"/>
  <c r="Q29" i="4"/>
  <c r="R29" i="4"/>
  <c r="S29" i="4"/>
  <c r="T29" i="4"/>
  <c r="U29" i="4"/>
  <c r="V29" i="4"/>
  <c r="G30" i="4"/>
  <c r="H30" i="4"/>
  <c r="I30" i="4"/>
  <c r="J30" i="4"/>
  <c r="K30" i="4"/>
  <c r="L30" i="4"/>
  <c r="M30" i="4"/>
  <c r="N30" i="4"/>
  <c r="O30" i="4"/>
  <c r="P30" i="4"/>
  <c r="Q30" i="4"/>
  <c r="R30" i="4"/>
  <c r="S30" i="4"/>
  <c r="T30" i="4"/>
  <c r="U30" i="4"/>
  <c r="V30" i="4"/>
  <c r="G31" i="4"/>
  <c r="H31" i="4"/>
  <c r="I31" i="4"/>
  <c r="J31" i="4"/>
  <c r="K31" i="4"/>
  <c r="L31" i="4"/>
  <c r="M31" i="4"/>
  <c r="N31" i="4"/>
  <c r="O31" i="4"/>
  <c r="P31" i="4"/>
  <c r="Q31" i="4"/>
  <c r="R31" i="4"/>
  <c r="S31" i="4"/>
  <c r="T31" i="4"/>
  <c r="U31" i="4"/>
  <c r="V31" i="4"/>
  <c r="G32" i="4"/>
  <c r="H32" i="4"/>
  <c r="I32" i="4"/>
  <c r="J32" i="4"/>
  <c r="K32" i="4"/>
  <c r="L32" i="4"/>
  <c r="M32" i="4"/>
  <c r="N32" i="4"/>
  <c r="O32" i="4"/>
  <c r="P32" i="4"/>
  <c r="Q32" i="4"/>
  <c r="R32" i="4"/>
  <c r="S32" i="4"/>
  <c r="T32" i="4"/>
  <c r="U32" i="4"/>
  <c r="V32" i="4"/>
  <c r="V34" i="4"/>
  <c r="G45" i="4"/>
  <c r="H45" i="4"/>
  <c r="I45" i="4"/>
  <c r="J45" i="4"/>
  <c r="K45" i="4"/>
  <c r="L45" i="4"/>
  <c r="M45" i="4"/>
  <c r="N45" i="4"/>
  <c r="O45" i="4"/>
  <c r="P45" i="4"/>
  <c r="Q45" i="4"/>
  <c r="R45" i="4"/>
  <c r="S45" i="4"/>
  <c r="T45" i="4"/>
  <c r="U45" i="4"/>
  <c r="V45" i="4"/>
  <c r="G46" i="4"/>
  <c r="H46" i="4"/>
  <c r="I46" i="4"/>
  <c r="J46" i="4"/>
  <c r="K46" i="4"/>
  <c r="L46" i="4"/>
  <c r="M46" i="4"/>
  <c r="N46" i="4"/>
  <c r="O46" i="4"/>
  <c r="P46" i="4"/>
  <c r="Q46" i="4"/>
  <c r="R46" i="4"/>
  <c r="S46" i="4"/>
  <c r="T46" i="4"/>
  <c r="U46" i="4"/>
  <c r="V46" i="4"/>
  <c r="G47" i="4"/>
  <c r="H47" i="4"/>
  <c r="I47" i="4"/>
  <c r="J47" i="4"/>
  <c r="K47" i="4"/>
  <c r="L47" i="4"/>
  <c r="M47" i="4"/>
  <c r="N47" i="4"/>
  <c r="O47" i="4"/>
  <c r="P47" i="4"/>
  <c r="Q47" i="4"/>
  <c r="R47" i="4"/>
  <c r="S47" i="4"/>
  <c r="T47" i="4"/>
  <c r="U47" i="4"/>
  <c r="V47" i="4"/>
  <c r="G48" i="4"/>
  <c r="H48" i="4"/>
  <c r="I48" i="4"/>
  <c r="J48" i="4"/>
  <c r="K48" i="4"/>
  <c r="L48" i="4"/>
  <c r="M48" i="4"/>
  <c r="N48" i="4"/>
  <c r="O48" i="4"/>
  <c r="P48" i="4"/>
  <c r="Q48" i="4"/>
  <c r="R48" i="4"/>
  <c r="S48" i="4"/>
  <c r="T48" i="4"/>
  <c r="U48" i="4"/>
  <c r="V48" i="4"/>
  <c r="V50" i="4"/>
  <c r="V226" i="4"/>
  <c r="V260" i="4"/>
  <c r="V42" i="4"/>
  <c r="V222" i="4"/>
  <c r="V256" i="4"/>
  <c r="V223" i="4"/>
  <c r="V257" i="4"/>
  <c r="V258" i="4"/>
  <c r="V225" i="4"/>
  <c r="V259" i="4"/>
  <c r="V227" i="4"/>
  <c r="V261" i="4"/>
  <c r="V264" i="4"/>
  <c r="V265" i="4"/>
  <c r="V276" i="4"/>
  <c r="V277" i="4"/>
  <c r="W64" i="4"/>
  <c r="X64" i="4"/>
  <c r="Y64" i="4"/>
  <c r="Z64" i="4"/>
  <c r="AA64" i="4"/>
  <c r="W65" i="4"/>
  <c r="X65" i="4"/>
  <c r="Y65" i="4"/>
  <c r="Z65" i="4"/>
  <c r="AA65" i="4"/>
  <c r="W66" i="4"/>
  <c r="X66" i="4"/>
  <c r="Y66" i="4"/>
  <c r="Z66" i="4"/>
  <c r="AA66" i="4"/>
  <c r="AA68" i="4"/>
  <c r="W78" i="4"/>
  <c r="X78" i="4"/>
  <c r="Y78" i="4"/>
  <c r="Z78" i="4"/>
  <c r="AA78" i="4"/>
  <c r="W79" i="4"/>
  <c r="X79" i="4"/>
  <c r="Y79" i="4"/>
  <c r="Z79" i="4"/>
  <c r="AA79" i="4"/>
  <c r="W80" i="4"/>
  <c r="X80" i="4"/>
  <c r="Y80" i="4"/>
  <c r="Z80" i="4"/>
  <c r="AA80" i="4"/>
  <c r="AA82" i="4"/>
  <c r="AA85" i="4"/>
  <c r="W29" i="4"/>
  <c r="X29" i="4"/>
  <c r="Y29" i="4"/>
  <c r="Z29" i="4"/>
  <c r="AA29" i="4"/>
  <c r="W30" i="4"/>
  <c r="X30" i="4"/>
  <c r="Y30" i="4"/>
  <c r="Z30" i="4"/>
  <c r="AA30" i="4"/>
  <c r="W31" i="4"/>
  <c r="X31" i="4"/>
  <c r="Y31" i="4"/>
  <c r="Z31" i="4"/>
  <c r="AA31" i="4"/>
  <c r="W32" i="4"/>
  <c r="X32" i="4"/>
  <c r="Y32" i="4"/>
  <c r="Z32" i="4"/>
  <c r="AA32" i="4"/>
  <c r="AA34" i="4"/>
  <c r="W45" i="4"/>
  <c r="X45" i="4"/>
  <c r="Y45" i="4"/>
  <c r="Z45" i="4"/>
  <c r="AA45" i="4"/>
  <c r="W46" i="4"/>
  <c r="X46" i="4"/>
  <c r="Y46" i="4"/>
  <c r="Z46" i="4"/>
  <c r="AA46" i="4"/>
  <c r="W47" i="4"/>
  <c r="X47" i="4"/>
  <c r="Y47" i="4"/>
  <c r="Z47" i="4"/>
  <c r="AA47" i="4"/>
  <c r="W48" i="4"/>
  <c r="X48" i="4"/>
  <c r="Y48" i="4"/>
  <c r="Z48" i="4"/>
  <c r="AA48" i="4"/>
  <c r="AA50" i="4"/>
  <c r="AA226" i="4"/>
  <c r="AA260" i="4"/>
  <c r="AA223" i="4"/>
  <c r="AA257" i="4"/>
  <c r="AA258" i="4"/>
  <c r="AA225" i="4"/>
  <c r="AA259" i="4"/>
  <c r="AA42" i="4"/>
  <c r="AA222" i="4"/>
  <c r="AA256" i="4"/>
  <c r="AA207" i="4"/>
  <c r="AA227" i="4"/>
  <c r="AA261" i="4"/>
  <c r="AA264" i="4"/>
  <c r="AA265" i="4"/>
  <c r="AA276" i="4"/>
  <c r="AA277" i="4"/>
  <c r="AB277" i="4"/>
  <c r="AB276" i="4"/>
  <c r="V275" i="4"/>
  <c r="AA275" i="4"/>
  <c r="AB275" i="4"/>
  <c r="V274" i="4"/>
  <c r="AB274" i="4"/>
  <c r="AA273" i="4"/>
  <c r="V273" i="4"/>
  <c r="AB273" i="4"/>
  <c r="AA272" i="4"/>
  <c r="V272" i="4"/>
  <c r="AB272" i="4"/>
  <c r="AA271" i="4"/>
  <c r="V271" i="4"/>
  <c r="AB271" i="4"/>
  <c r="AB241" i="4"/>
  <c r="AB240" i="4"/>
  <c r="AB239" i="4"/>
  <c r="AB238" i="4"/>
  <c r="AB237" i="4"/>
  <c r="AF214" i="3"/>
  <c r="AF241" i="3"/>
  <c r="AF307" i="3"/>
  <c r="AK214" i="3"/>
  <c r="AK241" i="3"/>
  <c r="AK307" i="3"/>
  <c r="AL307" i="3"/>
  <c r="AF207" i="3"/>
  <c r="AF240" i="3"/>
  <c r="AF306" i="3"/>
  <c r="AL306" i="3"/>
  <c r="H91" i="3"/>
  <c r="I91" i="3"/>
  <c r="J91" i="3"/>
  <c r="K91" i="3"/>
  <c r="L91" i="3"/>
  <c r="M91" i="3"/>
  <c r="N91" i="3"/>
  <c r="O91" i="3"/>
  <c r="P91" i="3"/>
  <c r="Q91" i="3"/>
  <c r="R91" i="3"/>
  <c r="S91" i="3"/>
  <c r="T91" i="3"/>
  <c r="U91" i="3"/>
  <c r="V91" i="3"/>
  <c r="W91" i="3"/>
  <c r="X91" i="3"/>
  <c r="Y91" i="3"/>
  <c r="Z91" i="3"/>
  <c r="AA91" i="3"/>
  <c r="AB91" i="3"/>
  <c r="AC91" i="3"/>
  <c r="AD91" i="3"/>
  <c r="AE91" i="3"/>
  <c r="AF91" i="3"/>
  <c r="AG91" i="3"/>
  <c r="AH91" i="3"/>
  <c r="AI91" i="3"/>
  <c r="AJ91" i="3"/>
  <c r="AK91" i="3"/>
  <c r="AK94" i="3"/>
  <c r="H112" i="3"/>
  <c r="I112" i="3"/>
  <c r="J112" i="3"/>
  <c r="K112" i="3"/>
  <c r="L112" i="3"/>
  <c r="M112" i="3"/>
  <c r="N112" i="3"/>
  <c r="O112" i="3"/>
  <c r="P112" i="3"/>
  <c r="Q112" i="3"/>
  <c r="R112" i="3"/>
  <c r="S112" i="3"/>
  <c r="T112" i="3"/>
  <c r="U112" i="3"/>
  <c r="V112" i="3"/>
  <c r="W112" i="3"/>
  <c r="X112" i="3"/>
  <c r="Y112" i="3"/>
  <c r="Z112" i="3"/>
  <c r="AA112" i="3"/>
  <c r="AB112" i="3"/>
  <c r="AC112" i="3"/>
  <c r="AD112" i="3"/>
  <c r="AE112" i="3"/>
  <c r="AF112" i="3"/>
  <c r="AG112" i="3"/>
  <c r="AH112" i="3"/>
  <c r="AI112" i="3"/>
  <c r="AJ112" i="3"/>
  <c r="AK112" i="3"/>
  <c r="AK115" i="3"/>
  <c r="H133" i="3"/>
  <c r="I133" i="3"/>
  <c r="J133" i="3"/>
  <c r="K133" i="3"/>
  <c r="L133" i="3"/>
  <c r="M133" i="3"/>
  <c r="N133" i="3"/>
  <c r="O133" i="3"/>
  <c r="P133" i="3"/>
  <c r="Q133" i="3"/>
  <c r="R133" i="3"/>
  <c r="S133" i="3"/>
  <c r="T133" i="3"/>
  <c r="U133" i="3"/>
  <c r="V133" i="3"/>
  <c r="W133" i="3"/>
  <c r="X133" i="3"/>
  <c r="Y133" i="3"/>
  <c r="Z133" i="3"/>
  <c r="AA133" i="3"/>
  <c r="AB133" i="3"/>
  <c r="AC133" i="3"/>
  <c r="AD133" i="3"/>
  <c r="AE133" i="3"/>
  <c r="AF133" i="3"/>
  <c r="AG133" i="3"/>
  <c r="AH133" i="3"/>
  <c r="AI133" i="3"/>
  <c r="AJ133" i="3"/>
  <c r="AK133" i="3"/>
  <c r="AK136"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AK154" i="3"/>
  <c r="AK157" i="3"/>
  <c r="AK175" i="3"/>
  <c r="AK98" i="3"/>
  <c r="AK99" i="3"/>
  <c r="AK100" i="3"/>
  <c r="AK107" i="3"/>
  <c r="AK119" i="3"/>
  <c r="AK120" i="3"/>
  <c r="AK121" i="3"/>
  <c r="AK128" i="3"/>
  <c r="AK140" i="3"/>
  <c r="AK141" i="3"/>
  <c r="AK142" i="3"/>
  <c r="AK149" i="3"/>
  <c r="AK161" i="3"/>
  <c r="AK162" i="3"/>
  <c r="AK163" i="3"/>
  <c r="AK170" i="3"/>
  <c r="AK176" i="3"/>
  <c r="H192" i="3"/>
  <c r="I192" i="3"/>
  <c r="J192" i="3"/>
  <c r="K192" i="3"/>
  <c r="L192" i="3"/>
  <c r="M192" i="3"/>
  <c r="N192" i="3"/>
  <c r="O192" i="3"/>
  <c r="P192" i="3"/>
  <c r="Q192" i="3"/>
  <c r="R192" i="3"/>
  <c r="S192" i="3"/>
  <c r="T192" i="3"/>
  <c r="U192" i="3"/>
  <c r="V192" i="3"/>
  <c r="W192" i="3"/>
  <c r="X192" i="3"/>
  <c r="Y192" i="3"/>
  <c r="Z192" i="3"/>
  <c r="AA192" i="3"/>
  <c r="AB192" i="3"/>
  <c r="AC192" i="3"/>
  <c r="AD192" i="3"/>
  <c r="AE192" i="3"/>
  <c r="AF192" i="3"/>
  <c r="AG192" i="3"/>
  <c r="AH192" i="3"/>
  <c r="AI192" i="3"/>
  <c r="AJ192" i="3"/>
  <c r="AK192" i="3"/>
  <c r="H193" i="3"/>
  <c r="I193" i="3"/>
  <c r="J193" i="3"/>
  <c r="K193" i="3"/>
  <c r="L193" i="3"/>
  <c r="M193" i="3"/>
  <c r="N193" i="3"/>
  <c r="O193" i="3"/>
  <c r="P193" i="3"/>
  <c r="Q193" i="3"/>
  <c r="R193" i="3"/>
  <c r="S193" i="3"/>
  <c r="T193" i="3"/>
  <c r="U193" i="3"/>
  <c r="V193" i="3"/>
  <c r="W193" i="3"/>
  <c r="X193" i="3"/>
  <c r="Y193" i="3"/>
  <c r="Z193" i="3"/>
  <c r="AA193" i="3"/>
  <c r="AB193" i="3"/>
  <c r="AC193" i="3"/>
  <c r="AD193" i="3"/>
  <c r="AE193" i="3"/>
  <c r="AF193" i="3"/>
  <c r="AG193" i="3"/>
  <c r="AH193" i="3"/>
  <c r="AI193" i="3"/>
  <c r="AJ193" i="3"/>
  <c r="AK193" i="3"/>
  <c r="AK200" i="3"/>
  <c r="AK239" i="3"/>
  <c r="AK305" i="3"/>
  <c r="AF94" i="3"/>
  <c r="AF115" i="3"/>
  <c r="AF136" i="3"/>
  <c r="AF157" i="3"/>
  <c r="AF175" i="3"/>
  <c r="AF98" i="3"/>
  <c r="AF99" i="3"/>
  <c r="AF100" i="3"/>
  <c r="AF107" i="3"/>
  <c r="AF119" i="3"/>
  <c r="AF120" i="3"/>
  <c r="AF121" i="3"/>
  <c r="AF128" i="3"/>
  <c r="AF140" i="3"/>
  <c r="AF141" i="3"/>
  <c r="AF142" i="3"/>
  <c r="AF149" i="3"/>
  <c r="AF161" i="3"/>
  <c r="AF162" i="3"/>
  <c r="AF163" i="3"/>
  <c r="AF170" i="3"/>
  <c r="AF176" i="3"/>
  <c r="AF200" i="3"/>
  <c r="AF239" i="3"/>
  <c r="AF305" i="3"/>
  <c r="AL305" i="3"/>
  <c r="H185" i="3"/>
  <c r="I185" i="3"/>
  <c r="J185" i="3"/>
  <c r="K185" i="3"/>
  <c r="L185" i="3"/>
  <c r="M185" i="3"/>
  <c r="N185" i="3"/>
  <c r="O185" i="3"/>
  <c r="P185" i="3"/>
  <c r="Q185" i="3"/>
  <c r="R185" i="3"/>
  <c r="S185" i="3"/>
  <c r="T185" i="3"/>
  <c r="U185" i="3"/>
  <c r="V185" i="3"/>
  <c r="W185" i="3"/>
  <c r="X185" i="3"/>
  <c r="Y185" i="3"/>
  <c r="Z185" i="3"/>
  <c r="AA185" i="3"/>
  <c r="AB185" i="3"/>
  <c r="AC185" i="3"/>
  <c r="AD185" i="3"/>
  <c r="AE185" i="3"/>
  <c r="AF185" i="3"/>
  <c r="AG185" i="3"/>
  <c r="AH185" i="3"/>
  <c r="AI185" i="3"/>
  <c r="AJ185" i="3"/>
  <c r="AK185" i="3"/>
  <c r="AK187" i="3"/>
  <c r="AK224" i="3"/>
  <c r="AK238" i="3"/>
  <c r="AK304" i="3"/>
  <c r="AF187" i="3"/>
  <c r="AF224" i="3"/>
  <c r="AF238" i="3"/>
  <c r="AF304" i="3"/>
  <c r="AL304" i="3"/>
  <c r="H102" i="3"/>
  <c r="I102" i="3"/>
  <c r="J102" i="3"/>
  <c r="K102" i="3"/>
  <c r="L102" i="3"/>
  <c r="M102" i="3"/>
  <c r="N102" i="3"/>
  <c r="O102" i="3"/>
  <c r="P102" i="3"/>
  <c r="Q102" i="3"/>
  <c r="R102" i="3"/>
  <c r="S102" i="3"/>
  <c r="T102" i="3"/>
  <c r="U102" i="3"/>
  <c r="V102" i="3"/>
  <c r="W102" i="3"/>
  <c r="X102" i="3"/>
  <c r="Y102" i="3"/>
  <c r="Z102" i="3"/>
  <c r="AA102" i="3"/>
  <c r="AB102" i="3"/>
  <c r="AC102" i="3"/>
  <c r="AD102" i="3"/>
  <c r="AE102" i="3"/>
  <c r="AF102" i="3"/>
  <c r="AG102" i="3"/>
  <c r="AH102" i="3"/>
  <c r="AI102" i="3"/>
  <c r="AJ102" i="3"/>
  <c r="AK102" i="3"/>
  <c r="H103" i="3"/>
  <c r="I103" i="3"/>
  <c r="J103" i="3"/>
  <c r="K103" i="3"/>
  <c r="L103" i="3"/>
  <c r="M103" i="3"/>
  <c r="N103" i="3"/>
  <c r="O103" i="3"/>
  <c r="P103" i="3"/>
  <c r="Q103" i="3"/>
  <c r="R103" i="3"/>
  <c r="S103" i="3"/>
  <c r="T103" i="3"/>
  <c r="U103" i="3"/>
  <c r="V103" i="3"/>
  <c r="W103" i="3"/>
  <c r="X103" i="3"/>
  <c r="Y103" i="3"/>
  <c r="Z103" i="3"/>
  <c r="AA103" i="3"/>
  <c r="AB103" i="3"/>
  <c r="AC103" i="3"/>
  <c r="AD103" i="3"/>
  <c r="AE103" i="3"/>
  <c r="AF103" i="3"/>
  <c r="AG103" i="3"/>
  <c r="AH103" i="3"/>
  <c r="AI103" i="3"/>
  <c r="AJ103" i="3"/>
  <c r="AK103" i="3"/>
  <c r="H104" i="3"/>
  <c r="I104" i="3"/>
  <c r="J104" i="3"/>
  <c r="K104" i="3"/>
  <c r="L104" i="3"/>
  <c r="M104" i="3"/>
  <c r="N104" i="3"/>
  <c r="O104" i="3"/>
  <c r="P104" i="3"/>
  <c r="Q104" i="3"/>
  <c r="R104" i="3"/>
  <c r="S104" i="3"/>
  <c r="T104" i="3"/>
  <c r="U104" i="3"/>
  <c r="V104" i="3"/>
  <c r="W104" i="3"/>
  <c r="X104" i="3"/>
  <c r="Y104" i="3"/>
  <c r="Z104" i="3"/>
  <c r="AA104" i="3"/>
  <c r="AB104" i="3"/>
  <c r="AC104" i="3"/>
  <c r="AD104" i="3"/>
  <c r="AE104" i="3"/>
  <c r="AF104" i="3"/>
  <c r="AG104" i="3"/>
  <c r="AH104" i="3"/>
  <c r="AI104" i="3"/>
  <c r="AJ104" i="3"/>
  <c r="AK104" i="3"/>
  <c r="H105" i="3"/>
  <c r="I105" i="3"/>
  <c r="J105" i="3"/>
  <c r="K105" i="3"/>
  <c r="L105" i="3"/>
  <c r="M105" i="3"/>
  <c r="N105" i="3"/>
  <c r="O105" i="3"/>
  <c r="P105" i="3"/>
  <c r="Q105" i="3"/>
  <c r="R105" i="3"/>
  <c r="S105" i="3"/>
  <c r="T105" i="3"/>
  <c r="U105" i="3"/>
  <c r="V105" i="3"/>
  <c r="W105" i="3"/>
  <c r="X105" i="3"/>
  <c r="Y105" i="3"/>
  <c r="Z105" i="3"/>
  <c r="AA105" i="3"/>
  <c r="AB105" i="3"/>
  <c r="AC105" i="3"/>
  <c r="AD105" i="3"/>
  <c r="AE105" i="3"/>
  <c r="AF105" i="3"/>
  <c r="AG105" i="3"/>
  <c r="AH105" i="3"/>
  <c r="AI105" i="3"/>
  <c r="AJ105" i="3"/>
  <c r="AK105" i="3"/>
  <c r="AK108" i="3"/>
  <c r="H123" i="3"/>
  <c r="I123" i="3"/>
  <c r="J123" i="3"/>
  <c r="K123" i="3"/>
  <c r="L123" i="3"/>
  <c r="M123" i="3"/>
  <c r="N123" i="3"/>
  <c r="O123" i="3"/>
  <c r="P123" i="3"/>
  <c r="Q123" i="3"/>
  <c r="R123" i="3"/>
  <c r="S123" i="3"/>
  <c r="T123" i="3"/>
  <c r="U123" i="3"/>
  <c r="V123" i="3"/>
  <c r="W123" i="3"/>
  <c r="X123" i="3"/>
  <c r="Y123" i="3"/>
  <c r="Z123" i="3"/>
  <c r="AA123" i="3"/>
  <c r="AB123" i="3"/>
  <c r="AC123" i="3"/>
  <c r="AD123" i="3"/>
  <c r="AE123" i="3"/>
  <c r="AF123" i="3"/>
  <c r="AG123" i="3"/>
  <c r="AH123" i="3"/>
  <c r="AI123" i="3"/>
  <c r="AJ123" i="3"/>
  <c r="AK123" i="3"/>
  <c r="H124" i="3"/>
  <c r="I124" i="3"/>
  <c r="J124" i="3"/>
  <c r="K124" i="3"/>
  <c r="L124" i="3"/>
  <c r="M124" i="3"/>
  <c r="N124" i="3"/>
  <c r="O124" i="3"/>
  <c r="P124" i="3"/>
  <c r="Q124" i="3"/>
  <c r="R124" i="3"/>
  <c r="S124" i="3"/>
  <c r="T124" i="3"/>
  <c r="U124" i="3"/>
  <c r="V124" i="3"/>
  <c r="W124" i="3"/>
  <c r="X124" i="3"/>
  <c r="Y124" i="3"/>
  <c r="Z124" i="3"/>
  <c r="AA124" i="3"/>
  <c r="AB124" i="3"/>
  <c r="AC124" i="3"/>
  <c r="AD124" i="3"/>
  <c r="AE124" i="3"/>
  <c r="AF124" i="3"/>
  <c r="AG124" i="3"/>
  <c r="AH124" i="3"/>
  <c r="AI124" i="3"/>
  <c r="AJ124" i="3"/>
  <c r="AK124" i="3"/>
  <c r="H125" i="3"/>
  <c r="I125" i="3"/>
  <c r="J125" i="3"/>
  <c r="K125" i="3"/>
  <c r="L125" i="3"/>
  <c r="M125" i="3"/>
  <c r="N125" i="3"/>
  <c r="O125" i="3"/>
  <c r="P125" i="3"/>
  <c r="Q125" i="3"/>
  <c r="R125" i="3"/>
  <c r="S125" i="3"/>
  <c r="T125" i="3"/>
  <c r="U125" i="3"/>
  <c r="V125" i="3"/>
  <c r="W125" i="3"/>
  <c r="X125" i="3"/>
  <c r="Y125" i="3"/>
  <c r="Z125" i="3"/>
  <c r="AA125" i="3"/>
  <c r="AB125" i="3"/>
  <c r="AC125" i="3"/>
  <c r="AD125" i="3"/>
  <c r="AE125" i="3"/>
  <c r="AF125" i="3"/>
  <c r="AG125" i="3"/>
  <c r="AH125" i="3"/>
  <c r="AI125" i="3"/>
  <c r="AJ125" i="3"/>
  <c r="AK125" i="3"/>
  <c r="H126" i="3"/>
  <c r="I126" i="3"/>
  <c r="J126" i="3"/>
  <c r="K126" i="3"/>
  <c r="L126" i="3"/>
  <c r="M126" i="3"/>
  <c r="N126" i="3"/>
  <c r="O126" i="3"/>
  <c r="P126" i="3"/>
  <c r="Q126" i="3"/>
  <c r="R126" i="3"/>
  <c r="S126" i="3"/>
  <c r="T126" i="3"/>
  <c r="U126" i="3"/>
  <c r="V126" i="3"/>
  <c r="W126" i="3"/>
  <c r="X126" i="3"/>
  <c r="Y126" i="3"/>
  <c r="Z126" i="3"/>
  <c r="AA126" i="3"/>
  <c r="AB126" i="3"/>
  <c r="AC126" i="3"/>
  <c r="AD126" i="3"/>
  <c r="AE126" i="3"/>
  <c r="AF126" i="3"/>
  <c r="AG126" i="3"/>
  <c r="AH126" i="3"/>
  <c r="AI126" i="3"/>
  <c r="AJ126" i="3"/>
  <c r="AK126" i="3"/>
  <c r="AK129"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AK144"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AK145"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AK146"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AK147" i="3"/>
  <c r="AK150"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AK165"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AK166"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AK167"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AK168" i="3"/>
  <c r="AK171" i="3"/>
  <c r="AK177" i="3"/>
  <c r="AK237" i="3"/>
  <c r="AK303" i="3"/>
  <c r="AF108" i="3"/>
  <c r="AF129" i="3"/>
  <c r="AF150" i="3"/>
  <c r="AF171" i="3"/>
  <c r="AF177" i="3"/>
  <c r="AF237" i="3"/>
  <c r="AF303" i="3"/>
  <c r="AL303" i="3"/>
  <c r="G64" i="3"/>
  <c r="H64" i="3"/>
  <c r="I64" i="3"/>
  <c r="J64" i="3"/>
  <c r="K64" i="3"/>
  <c r="L64" i="3"/>
  <c r="M64" i="3"/>
  <c r="N64" i="3"/>
  <c r="O64" i="3"/>
  <c r="P64" i="3"/>
  <c r="Q64" i="3"/>
  <c r="R64" i="3"/>
  <c r="S64" i="3"/>
  <c r="T64" i="3"/>
  <c r="U64" i="3"/>
  <c r="V64" i="3"/>
  <c r="W64" i="3"/>
  <c r="X64" i="3"/>
  <c r="Y64" i="3"/>
  <c r="Z64" i="3"/>
  <c r="AA64" i="3"/>
  <c r="AB64" i="3"/>
  <c r="AC64" i="3"/>
  <c r="AD64" i="3"/>
  <c r="AE64" i="3"/>
  <c r="AF64" i="3"/>
  <c r="G65" i="3"/>
  <c r="H65" i="3"/>
  <c r="I65" i="3"/>
  <c r="J65" i="3"/>
  <c r="K65" i="3"/>
  <c r="L65" i="3"/>
  <c r="M65" i="3"/>
  <c r="N65" i="3"/>
  <c r="O65" i="3"/>
  <c r="P65" i="3"/>
  <c r="Q65" i="3"/>
  <c r="R65" i="3"/>
  <c r="S65" i="3"/>
  <c r="T65" i="3"/>
  <c r="U65" i="3"/>
  <c r="V65" i="3"/>
  <c r="W65" i="3"/>
  <c r="X65" i="3"/>
  <c r="Y65" i="3"/>
  <c r="Z65" i="3"/>
  <c r="AA65" i="3"/>
  <c r="AB65" i="3"/>
  <c r="AC65" i="3"/>
  <c r="AD65" i="3"/>
  <c r="AE65" i="3"/>
  <c r="AF65" i="3"/>
  <c r="G66" i="3"/>
  <c r="H66" i="3"/>
  <c r="I66" i="3"/>
  <c r="J66" i="3"/>
  <c r="K66" i="3"/>
  <c r="L66" i="3"/>
  <c r="M66" i="3"/>
  <c r="N66" i="3"/>
  <c r="O66" i="3"/>
  <c r="P66" i="3"/>
  <c r="Q66" i="3"/>
  <c r="R66" i="3"/>
  <c r="S66" i="3"/>
  <c r="T66" i="3"/>
  <c r="U66" i="3"/>
  <c r="V66" i="3"/>
  <c r="W66" i="3"/>
  <c r="X66" i="3"/>
  <c r="Y66" i="3"/>
  <c r="Z66" i="3"/>
  <c r="AA66" i="3"/>
  <c r="AB66" i="3"/>
  <c r="AC66" i="3"/>
  <c r="AD66" i="3"/>
  <c r="AE66" i="3"/>
  <c r="AF66" i="3"/>
  <c r="AF68" i="3"/>
  <c r="G78" i="3"/>
  <c r="H78" i="3"/>
  <c r="I78" i="3"/>
  <c r="J78" i="3"/>
  <c r="K78" i="3"/>
  <c r="L78" i="3"/>
  <c r="M78" i="3"/>
  <c r="N78" i="3"/>
  <c r="O78" i="3"/>
  <c r="P78" i="3"/>
  <c r="Q78" i="3"/>
  <c r="R78" i="3"/>
  <c r="S78" i="3"/>
  <c r="T78" i="3"/>
  <c r="U78" i="3"/>
  <c r="V78" i="3"/>
  <c r="W78" i="3"/>
  <c r="X78" i="3"/>
  <c r="Y78" i="3"/>
  <c r="Z78" i="3"/>
  <c r="AA78" i="3"/>
  <c r="AB78" i="3"/>
  <c r="AC78" i="3"/>
  <c r="AD78" i="3"/>
  <c r="AE78" i="3"/>
  <c r="AF78" i="3"/>
  <c r="G79" i="3"/>
  <c r="H79" i="3"/>
  <c r="I79" i="3"/>
  <c r="J79" i="3"/>
  <c r="K79" i="3"/>
  <c r="L79" i="3"/>
  <c r="M79" i="3"/>
  <c r="N79" i="3"/>
  <c r="O79" i="3"/>
  <c r="P79" i="3"/>
  <c r="Q79" i="3"/>
  <c r="R79" i="3"/>
  <c r="S79" i="3"/>
  <c r="T79" i="3"/>
  <c r="U79" i="3"/>
  <c r="V79" i="3"/>
  <c r="W79" i="3"/>
  <c r="X79" i="3"/>
  <c r="Y79" i="3"/>
  <c r="Z79" i="3"/>
  <c r="AA79" i="3"/>
  <c r="AB79" i="3"/>
  <c r="AC79" i="3"/>
  <c r="AD79" i="3"/>
  <c r="AE79" i="3"/>
  <c r="AF79" i="3"/>
  <c r="G80" i="3"/>
  <c r="H80" i="3"/>
  <c r="I80" i="3"/>
  <c r="J80" i="3"/>
  <c r="K80" i="3"/>
  <c r="L80" i="3"/>
  <c r="M80" i="3"/>
  <c r="N80" i="3"/>
  <c r="O80" i="3"/>
  <c r="P80" i="3"/>
  <c r="Q80" i="3"/>
  <c r="R80" i="3"/>
  <c r="S80" i="3"/>
  <c r="T80" i="3"/>
  <c r="U80" i="3"/>
  <c r="V80" i="3"/>
  <c r="W80" i="3"/>
  <c r="X80" i="3"/>
  <c r="Y80" i="3"/>
  <c r="Z80" i="3"/>
  <c r="AA80" i="3"/>
  <c r="AB80" i="3"/>
  <c r="AC80" i="3"/>
  <c r="AD80" i="3"/>
  <c r="AE80" i="3"/>
  <c r="AF80" i="3"/>
  <c r="AF82" i="3"/>
  <c r="AF85" i="3"/>
  <c r="G29" i="3"/>
  <c r="H29" i="3"/>
  <c r="I29" i="3"/>
  <c r="J29" i="3"/>
  <c r="K29" i="3"/>
  <c r="L29" i="3"/>
  <c r="M29" i="3"/>
  <c r="N29" i="3"/>
  <c r="O29" i="3"/>
  <c r="P29" i="3"/>
  <c r="Q29" i="3"/>
  <c r="R29" i="3"/>
  <c r="S29" i="3"/>
  <c r="T29" i="3"/>
  <c r="U29" i="3"/>
  <c r="V29" i="3"/>
  <c r="W29" i="3"/>
  <c r="X29" i="3"/>
  <c r="Y29" i="3"/>
  <c r="Z29" i="3"/>
  <c r="AA29" i="3"/>
  <c r="AB29" i="3"/>
  <c r="AC29" i="3"/>
  <c r="AD29" i="3"/>
  <c r="AE29" i="3"/>
  <c r="AF29" i="3"/>
  <c r="G30" i="3"/>
  <c r="H30" i="3"/>
  <c r="I30" i="3"/>
  <c r="J30" i="3"/>
  <c r="K30" i="3"/>
  <c r="L30" i="3"/>
  <c r="M30" i="3"/>
  <c r="N30" i="3"/>
  <c r="O30" i="3"/>
  <c r="P30" i="3"/>
  <c r="Q30" i="3"/>
  <c r="R30" i="3"/>
  <c r="S30" i="3"/>
  <c r="T30" i="3"/>
  <c r="U30" i="3"/>
  <c r="V30" i="3"/>
  <c r="W30" i="3"/>
  <c r="X30" i="3"/>
  <c r="Y30" i="3"/>
  <c r="Z30" i="3"/>
  <c r="AA30" i="3"/>
  <c r="AB30" i="3"/>
  <c r="AC30" i="3"/>
  <c r="AD30" i="3"/>
  <c r="AE30" i="3"/>
  <c r="AF30" i="3"/>
  <c r="G31" i="3"/>
  <c r="H31" i="3"/>
  <c r="I31" i="3"/>
  <c r="J31" i="3"/>
  <c r="K31" i="3"/>
  <c r="L31" i="3"/>
  <c r="M31" i="3"/>
  <c r="N31" i="3"/>
  <c r="O31" i="3"/>
  <c r="P31" i="3"/>
  <c r="Q31" i="3"/>
  <c r="R31" i="3"/>
  <c r="S31" i="3"/>
  <c r="T31" i="3"/>
  <c r="U31" i="3"/>
  <c r="V31" i="3"/>
  <c r="W31" i="3"/>
  <c r="X31" i="3"/>
  <c r="Y31" i="3"/>
  <c r="Z31" i="3"/>
  <c r="AA31" i="3"/>
  <c r="AB31" i="3"/>
  <c r="AC31" i="3"/>
  <c r="AD31" i="3"/>
  <c r="AE31" i="3"/>
  <c r="AF31" i="3"/>
  <c r="G32" i="3"/>
  <c r="H32" i="3"/>
  <c r="I32" i="3"/>
  <c r="J32" i="3"/>
  <c r="K32" i="3"/>
  <c r="L32" i="3"/>
  <c r="M32" i="3"/>
  <c r="N32" i="3"/>
  <c r="O32" i="3"/>
  <c r="P32" i="3"/>
  <c r="Q32" i="3"/>
  <c r="R32" i="3"/>
  <c r="S32" i="3"/>
  <c r="T32" i="3"/>
  <c r="U32" i="3"/>
  <c r="V32" i="3"/>
  <c r="W32" i="3"/>
  <c r="X32" i="3"/>
  <c r="Y32" i="3"/>
  <c r="Z32" i="3"/>
  <c r="AA32" i="3"/>
  <c r="AB32" i="3"/>
  <c r="AC32" i="3"/>
  <c r="AD32" i="3"/>
  <c r="AE32" i="3"/>
  <c r="AF32" i="3"/>
  <c r="AF34" i="3"/>
  <c r="G45" i="3"/>
  <c r="H45" i="3"/>
  <c r="I45" i="3"/>
  <c r="J45" i="3"/>
  <c r="K45" i="3"/>
  <c r="L45" i="3"/>
  <c r="M45" i="3"/>
  <c r="N45" i="3"/>
  <c r="O45" i="3"/>
  <c r="P45" i="3"/>
  <c r="Q45" i="3"/>
  <c r="R45" i="3"/>
  <c r="S45" i="3"/>
  <c r="T45" i="3"/>
  <c r="U45" i="3"/>
  <c r="V45" i="3"/>
  <c r="W45" i="3"/>
  <c r="X45" i="3"/>
  <c r="Y45" i="3"/>
  <c r="Z45" i="3"/>
  <c r="AA45" i="3"/>
  <c r="AB45" i="3"/>
  <c r="AC45" i="3"/>
  <c r="AD45" i="3"/>
  <c r="AE45" i="3"/>
  <c r="AF45" i="3"/>
  <c r="G46" i="3"/>
  <c r="H46" i="3"/>
  <c r="I46" i="3"/>
  <c r="J46" i="3"/>
  <c r="K46" i="3"/>
  <c r="L46" i="3"/>
  <c r="M46" i="3"/>
  <c r="N46" i="3"/>
  <c r="O46" i="3"/>
  <c r="P46" i="3"/>
  <c r="Q46" i="3"/>
  <c r="R46" i="3"/>
  <c r="S46" i="3"/>
  <c r="T46" i="3"/>
  <c r="U46" i="3"/>
  <c r="V46" i="3"/>
  <c r="W46" i="3"/>
  <c r="X46" i="3"/>
  <c r="Y46" i="3"/>
  <c r="Z46" i="3"/>
  <c r="AA46" i="3"/>
  <c r="AB46" i="3"/>
  <c r="AC46" i="3"/>
  <c r="AD46" i="3"/>
  <c r="AE46" i="3"/>
  <c r="AF46" i="3"/>
  <c r="G47" i="3"/>
  <c r="H47" i="3"/>
  <c r="I47" i="3"/>
  <c r="J47" i="3"/>
  <c r="K47" i="3"/>
  <c r="L47" i="3"/>
  <c r="M47" i="3"/>
  <c r="N47" i="3"/>
  <c r="O47" i="3"/>
  <c r="P47" i="3"/>
  <c r="Q47" i="3"/>
  <c r="R47" i="3"/>
  <c r="S47" i="3"/>
  <c r="T47" i="3"/>
  <c r="U47" i="3"/>
  <c r="V47" i="3"/>
  <c r="W47" i="3"/>
  <c r="X47" i="3"/>
  <c r="Y47" i="3"/>
  <c r="Z47" i="3"/>
  <c r="AA47" i="3"/>
  <c r="AB47" i="3"/>
  <c r="AC47" i="3"/>
  <c r="AD47" i="3"/>
  <c r="AE47" i="3"/>
  <c r="AF47" i="3"/>
  <c r="G48" i="3"/>
  <c r="H48" i="3"/>
  <c r="I48" i="3"/>
  <c r="J48" i="3"/>
  <c r="K48" i="3"/>
  <c r="L48" i="3"/>
  <c r="M48" i="3"/>
  <c r="N48" i="3"/>
  <c r="O48" i="3"/>
  <c r="P48" i="3"/>
  <c r="Q48" i="3"/>
  <c r="R48" i="3"/>
  <c r="S48" i="3"/>
  <c r="T48" i="3"/>
  <c r="U48" i="3"/>
  <c r="V48" i="3"/>
  <c r="W48" i="3"/>
  <c r="X48" i="3"/>
  <c r="Y48" i="3"/>
  <c r="Z48" i="3"/>
  <c r="AA48" i="3"/>
  <c r="AB48" i="3"/>
  <c r="AC48" i="3"/>
  <c r="AD48" i="3"/>
  <c r="AE48" i="3"/>
  <c r="AF48" i="3"/>
  <c r="AF50" i="3"/>
  <c r="AF226" i="3"/>
  <c r="AF260" i="3"/>
  <c r="AF42" i="3"/>
  <c r="AF222" i="3"/>
  <c r="AF256" i="3"/>
  <c r="AF223" i="3"/>
  <c r="AF257" i="3"/>
  <c r="AF258" i="3"/>
  <c r="AF225" i="3"/>
  <c r="AF259" i="3"/>
  <c r="AF227" i="3"/>
  <c r="AF261" i="3"/>
  <c r="AF264" i="3"/>
  <c r="AF265" i="3"/>
  <c r="AF276" i="3"/>
  <c r="AF277" i="3"/>
  <c r="AG64" i="3"/>
  <c r="AH64" i="3"/>
  <c r="AI64" i="3"/>
  <c r="AJ64" i="3"/>
  <c r="AK64" i="3"/>
  <c r="AG65" i="3"/>
  <c r="AH65" i="3"/>
  <c r="AI65" i="3"/>
  <c r="AJ65" i="3"/>
  <c r="AK65" i="3"/>
  <c r="AG66" i="3"/>
  <c r="AH66" i="3"/>
  <c r="AI66" i="3"/>
  <c r="AJ66" i="3"/>
  <c r="AK66" i="3"/>
  <c r="AK68" i="3"/>
  <c r="AG78" i="3"/>
  <c r="AH78" i="3"/>
  <c r="AI78" i="3"/>
  <c r="AJ78" i="3"/>
  <c r="AK78" i="3"/>
  <c r="AG79" i="3"/>
  <c r="AH79" i="3"/>
  <c r="AI79" i="3"/>
  <c r="AJ79" i="3"/>
  <c r="AK79" i="3"/>
  <c r="AG80" i="3"/>
  <c r="AH80" i="3"/>
  <c r="AI80" i="3"/>
  <c r="AJ80" i="3"/>
  <c r="AK80" i="3"/>
  <c r="AK82" i="3"/>
  <c r="AK85" i="3"/>
  <c r="AG29" i="3"/>
  <c r="AH29" i="3"/>
  <c r="AI29" i="3"/>
  <c r="AJ29" i="3"/>
  <c r="AK29" i="3"/>
  <c r="AG30" i="3"/>
  <c r="AH30" i="3"/>
  <c r="AI30" i="3"/>
  <c r="AJ30" i="3"/>
  <c r="AK30" i="3"/>
  <c r="AG31" i="3"/>
  <c r="AH31" i="3"/>
  <c r="AI31" i="3"/>
  <c r="AJ31" i="3"/>
  <c r="AK31" i="3"/>
  <c r="AG32" i="3"/>
  <c r="AH32" i="3"/>
  <c r="AI32" i="3"/>
  <c r="AJ32" i="3"/>
  <c r="AK32" i="3"/>
  <c r="AK34" i="3"/>
  <c r="AG45" i="3"/>
  <c r="AH45" i="3"/>
  <c r="AI45" i="3"/>
  <c r="AJ45" i="3"/>
  <c r="AK45" i="3"/>
  <c r="AG46" i="3"/>
  <c r="AH46" i="3"/>
  <c r="AI46" i="3"/>
  <c r="AJ46" i="3"/>
  <c r="AK46" i="3"/>
  <c r="AG47" i="3"/>
  <c r="AH47" i="3"/>
  <c r="AI47" i="3"/>
  <c r="AJ47" i="3"/>
  <c r="AK47" i="3"/>
  <c r="AG48" i="3"/>
  <c r="AH48" i="3"/>
  <c r="AI48" i="3"/>
  <c r="AJ48" i="3"/>
  <c r="AK48" i="3"/>
  <c r="AK50" i="3"/>
  <c r="AK226" i="3"/>
  <c r="AK260" i="3"/>
  <c r="AK223" i="3"/>
  <c r="AK257" i="3"/>
  <c r="AK258" i="3"/>
  <c r="AK225" i="3"/>
  <c r="AK259" i="3"/>
  <c r="AK42" i="3"/>
  <c r="AK222" i="3"/>
  <c r="AK256" i="3"/>
  <c r="AK207" i="3"/>
  <c r="AK227" i="3"/>
  <c r="AK261" i="3"/>
  <c r="AK264" i="3"/>
  <c r="AK265" i="3"/>
  <c r="AK276" i="3"/>
  <c r="AK277" i="3"/>
  <c r="G16" i="3"/>
  <c r="AL277" i="3"/>
  <c r="AL276" i="3"/>
  <c r="AF275" i="3"/>
  <c r="AK275" i="3"/>
  <c r="AL275" i="3"/>
  <c r="AF274" i="3"/>
  <c r="AL274" i="3"/>
  <c r="AK273" i="3"/>
  <c r="AF273" i="3"/>
  <c r="AL273" i="3"/>
  <c r="AK272" i="3"/>
  <c r="AF272" i="3"/>
  <c r="AL272" i="3"/>
  <c r="AK271" i="3"/>
  <c r="AF271" i="3"/>
  <c r="AL271" i="3"/>
  <c r="AL241" i="3"/>
  <c r="AL240" i="3"/>
  <c r="AL239" i="3"/>
  <c r="AL238" i="3"/>
  <c r="AL237" i="3"/>
  <c r="AK214" i="1"/>
  <c r="AK241" i="1"/>
  <c r="AK307" i="1"/>
  <c r="AP214" i="1"/>
  <c r="AP241" i="1"/>
  <c r="AP307" i="1"/>
  <c r="AQ307" i="1"/>
  <c r="AK207" i="1"/>
  <c r="AK240" i="1"/>
  <c r="AK306" i="1"/>
  <c r="AQ306" i="1"/>
  <c r="H91" i="1"/>
  <c r="I91" i="1"/>
  <c r="J91" i="1"/>
  <c r="K91" i="1"/>
  <c r="L91" i="1"/>
  <c r="M91" i="1"/>
  <c r="N91" i="1"/>
  <c r="O91" i="1"/>
  <c r="P91" i="1"/>
  <c r="Q91" i="1"/>
  <c r="R91" i="1"/>
  <c r="S91" i="1"/>
  <c r="T91" i="1"/>
  <c r="U91" i="1"/>
  <c r="V91" i="1"/>
  <c r="W91" i="1"/>
  <c r="X91" i="1"/>
  <c r="Y91" i="1"/>
  <c r="Z91" i="1"/>
  <c r="AA91" i="1"/>
  <c r="AB91" i="1"/>
  <c r="AC91" i="1"/>
  <c r="AD91" i="1"/>
  <c r="AE91" i="1"/>
  <c r="AF91" i="1"/>
  <c r="AG91" i="1"/>
  <c r="AH91" i="1"/>
  <c r="AI91" i="1"/>
  <c r="AJ91" i="1"/>
  <c r="AK91" i="1"/>
  <c r="AK94" i="1"/>
  <c r="H112" i="1"/>
  <c r="I112" i="1"/>
  <c r="J112" i="1"/>
  <c r="K112" i="1"/>
  <c r="L112" i="1"/>
  <c r="M112" i="1"/>
  <c r="N112" i="1"/>
  <c r="O112" i="1"/>
  <c r="P112" i="1"/>
  <c r="Q112" i="1"/>
  <c r="R112" i="1"/>
  <c r="S112" i="1"/>
  <c r="T112" i="1"/>
  <c r="U112" i="1"/>
  <c r="V112" i="1"/>
  <c r="W112" i="1"/>
  <c r="X112" i="1"/>
  <c r="Y112" i="1"/>
  <c r="Z112" i="1"/>
  <c r="AA112" i="1"/>
  <c r="AB112" i="1"/>
  <c r="AC112" i="1"/>
  <c r="AD112" i="1"/>
  <c r="AE112" i="1"/>
  <c r="AF112" i="1"/>
  <c r="AG112" i="1"/>
  <c r="AH112" i="1"/>
  <c r="AI112" i="1"/>
  <c r="AJ112" i="1"/>
  <c r="AK112" i="1"/>
  <c r="AK115" i="1"/>
  <c r="H133" i="1"/>
  <c r="I133" i="1"/>
  <c r="J133" i="1"/>
  <c r="K133" i="1"/>
  <c r="L133" i="1"/>
  <c r="M133" i="1"/>
  <c r="N133" i="1"/>
  <c r="O133" i="1"/>
  <c r="P133" i="1"/>
  <c r="Q133" i="1"/>
  <c r="R133" i="1"/>
  <c r="S133" i="1"/>
  <c r="T133" i="1"/>
  <c r="U133" i="1"/>
  <c r="V133" i="1"/>
  <c r="W133" i="1"/>
  <c r="X133" i="1"/>
  <c r="Y133" i="1"/>
  <c r="Z133" i="1"/>
  <c r="AA133" i="1"/>
  <c r="AB133" i="1"/>
  <c r="AC133" i="1"/>
  <c r="AD133" i="1"/>
  <c r="AE133" i="1"/>
  <c r="AF133" i="1"/>
  <c r="AG133" i="1"/>
  <c r="AH133" i="1"/>
  <c r="AI133" i="1"/>
  <c r="AJ133" i="1"/>
  <c r="AK133" i="1"/>
  <c r="AK136" i="1"/>
  <c r="H154" i="1"/>
  <c r="I154" i="1"/>
  <c r="J154" i="1"/>
  <c r="K154" i="1"/>
  <c r="L154" i="1"/>
  <c r="M154" i="1"/>
  <c r="N154" i="1"/>
  <c r="O154" i="1"/>
  <c r="P154" i="1"/>
  <c r="Q154" i="1"/>
  <c r="R154" i="1"/>
  <c r="S154" i="1"/>
  <c r="T154" i="1"/>
  <c r="U154" i="1"/>
  <c r="V154" i="1"/>
  <c r="W154" i="1"/>
  <c r="X154" i="1"/>
  <c r="Y154" i="1"/>
  <c r="Z154" i="1"/>
  <c r="AA154" i="1"/>
  <c r="AB154" i="1"/>
  <c r="AC154" i="1"/>
  <c r="AD154" i="1"/>
  <c r="AE154" i="1"/>
  <c r="AF154" i="1"/>
  <c r="AG154" i="1"/>
  <c r="AH154" i="1"/>
  <c r="AI154" i="1"/>
  <c r="AJ154" i="1"/>
  <c r="AK154" i="1"/>
  <c r="AK157" i="1"/>
  <c r="AK175" i="1"/>
  <c r="AK98" i="1"/>
  <c r="AK99" i="1"/>
  <c r="AK100" i="1"/>
  <c r="AK107" i="1"/>
  <c r="AK119" i="1"/>
  <c r="AK120" i="1"/>
  <c r="AK121" i="1"/>
  <c r="AK128" i="1"/>
  <c r="AK140" i="1"/>
  <c r="AK141" i="1"/>
  <c r="AK142" i="1"/>
  <c r="AK149" i="1"/>
  <c r="AK161" i="1"/>
  <c r="AK162" i="1"/>
  <c r="AK163" i="1"/>
  <c r="AK170" i="1"/>
  <c r="AK176" i="1"/>
  <c r="H192" i="1"/>
  <c r="I192" i="1"/>
  <c r="J192" i="1"/>
  <c r="K192" i="1"/>
  <c r="L192" i="1"/>
  <c r="M192" i="1"/>
  <c r="N192" i="1"/>
  <c r="O192" i="1"/>
  <c r="P192" i="1"/>
  <c r="Q192" i="1"/>
  <c r="R192" i="1"/>
  <c r="S192" i="1"/>
  <c r="T192" i="1"/>
  <c r="U192" i="1"/>
  <c r="V192" i="1"/>
  <c r="W192" i="1"/>
  <c r="X192" i="1"/>
  <c r="Y192" i="1"/>
  <c r="Z192" i="1"/>
  <c r="AA192" i="1"/>
  <c r="AB192" i="1"/>
  <c r="AC192" i="1"/>
  <c r="AD192" i="1"/>
  <c r="AE192" i="1"/>
  <c r="AF192" i="1"/>
  <c r="AG192" i="1"/>
  <c r="AH192" i="1"/>
  <c r="AI192" i="1"/>
  <c r="AJ192" i="1"/>
  <c r="AK192" i="1"/>
  <c r="H193" i="1"/>
  <c r="I193" i="1"/>
  <c r="J193" i="1"/>
  <c r="K193" i="1"/>
  <c r="L193" i="1"/>
  <c r="M193" i="1"/>
  <c r="N193" i="1"/>
  <c r="O193" i="1"/>
  <c r="P193" i="1"/>
  <c r="Q193" i="1"/>
  <c r="R193" i="1"/>
  <c r="S193" i="1"/>
  <c r="T193" i="1"/>
  <c r="U193" i="1"/>
  <c r="V193" i="1"/>
  <c r="W193" i="1"/>
  <c r="X193" i="1"/>
  <c r="Y193" i="1"/>
  <c r="Z193" i="1"/>
  <c r="AA193" i="1"/>
  <c r="AB193" i="1"/>
  <c r="AC193" i="1"/>
  <c r="AD193" i="1"/>
  <c r="AE193" i="1"/>
  <c r="AF193" i="1"/>
  <c r="AG193" i="1"/>
  <c r="AH193" i="1"/>
  <c r="AI193" i="1"/>
  <c r="AJ193" i="1"/>
  <c r="AK193" i="1"/>
  <c r="AK200" i="1"/>
  <c r="AK239" i="1"/>
  <c r="AK305" i="1"/>
  <c r="AL91" i="1"/>
  <c r="AM91" i="1"/>
  <c r="AN91" i="1"/>
  <c r="AO91" i="1"/>
  <c r="AP91" i="1"/>
  <c r="AP94" i="1"/>
  <c r="AL112" i="1"/>
  <c r="AM112" i="1"/>
  <c r="AN112" i="1"/>
  <c r="AO112" i="1"/>
  <c r="AP112" i="1"/>
  <c r="AP115" i="1"/>
  <c r="AL133" i="1"/>
  <c r="AM133" i="1"/>
  <c r="AN133" i="1"/>
  <c r="AO133" i="1"/>
  <c r="AP133" i="1"/>
  <c r="AP136" i="1"/>
  <c r="AL154" i="1"/>
  <c r="AM154" i="1"/>
  <c r="AN154" i="1"/>
  <c r="AO154" i="1"/>
  <c r="AP154" i="1"/>
  <c r="AP157" i="1"/>
  <c r="AP175" i="1"/>
  <c r="AP98" i="1"/>
  <c r="AP99" i="1"/>
  <c r="AP100" i="1"/>
  <c r="AP107" i="1"/>
  <c r="AP119" i="1"/>
  <c r="AP120" i="1"/>
  <c r="AP121" i="1"/>
  <c r="AP128" i="1"/>
  <c r="AP140" i="1"/>
  <c r="AP141" i="1"/>
  <c r="AP142" i="1"/>
  <c r="AP149" i="1"/>
  <c r="AP161" i="1"/>
  <c r="AP162" i="1"/>
  <c r="AP163" i="1"/>
  <c r="AP170" i="1"/>
  <c r="AP176" i="1"/>
  <c r="AL192" i="1"/>
  <c r="AM192" i="1"/>
  <c r="AN192" i="1"/>
  <c r="AO192" i="1"/>
  <c r="AP192" i="1"/>
  <c r="AL193" i="1"/>
  <c r="AM193" i="1"/>
  <c r="AN193" i="1"/>
  <c r="AO193" i="1"/>
  <c r="AP193" i="1"/>
  <c r="AP200" i="1"/>
  <c r="AP239" i="1"/>
  <c r="AP305" i="1"/>
  <c r="AQ305" i="1"/>
  <c r="H185" i="1"/>
  <c r="I185" i="1"/>
  <c r="J185" i="1"/>
  <c r="K185" i="1"/>
  <c r="L185" i="1"/>
  <c r="M185" i="1"/>
  <c r="N185" i="1"/>
  <c r="O185" i="1"/>
  <c r="P185" i="1"/>
  <c r="Q185" i="1"/>
  <c r="R185" i="1"/>
  <c r="S185" i="1"/>
  <c r="T185" i="1"/>
  <c r="U185" i="1"/>
  <c r="V185" i="1"/>
  <c r="W185" i="1"/>
  <c r="X185" i="1"/>
  <c r="Y185" i="1"/>
  <c r="Z185" i="1"/>
  <c r="AA185" i="1"/>
  <c r="AB185" i="1"/>
  <c r="AC185" i="1"/>
  <c r="AD185" i="1"/>
  <c r="AE185" i="1"/>
  <c r="AF185" i="1"/>
  <c r="AG185" i="1"/>
  <c r="AH185" i="1"/>
  <c r="AI185" i="1"/>
  <c r="AJ185" i="1"/>
  <c r="AK185" i="1"/>
  <c r="AK187" i="1"/>
  <c r="AK224" i="1"/>
  <c r="AK238" i="1"/>
  <c r="AK304" i="1"/>
  <c r="AL185" i="1"/>
  <c r="AM185" i="1"/>
  <c r="AN185" i="1"/>
  <c r="AO185" i="1"/>
  <c r="AP185" i="1"/>
  <c r="AP187" i="1"/>
  <c r="AP224" i="1"/>
  <c r="AP238" i="1"/>
  <c r="AP304" i="1"/>
  <c r="AQ304" i="1"/>
  <c r="H102" i="1"/>
  <c r="I102" i="1"/>
  <c r="J102" i="1"/>
  <c r="K102" i="1"/>
  <c r="L102" i="1"/>
  <c r="M102" i="1"/>
  <c r="N102" i="1"/>
  <c r="O102" i="1"/>
  <c r="P102" i="1"/>
  <c r="Q102" i="1"/>
  <c r="R102" i="1"/>
  <c r="S102" i="1"/>
  <c r="T102" i="1"/>
  <c r="U102" i="1"/>
  <c r="V102" i="1"/>
  <c r="W102" i="1"/>
  <c r="X102" i="1"/>
  <c r="Y102" i="1"/>
  <c r="Z102" i="1"/>
  <c r="AA102" i="1"/>
  <c r="AB102" i="1"/>
  <c r="AC102" i="1"/>
  <c r="AD102" i="1"/>
  <c r="AE102" i="1"/>
  <c r="AF102" i="1"/>
  <c r="AG102" i="1"/>
  <c r="AH102" i="1"/>
  <c r="AI102" i="1"/>
  <c r="AJ102" i="1"/>
  <c r="AK102" i="1"/>
  <c r="H103" i="1"/>
  <c r="I103" i="1"/>
  <c r="J103" i="1"/>
  <c r="K103" i="1"/>
  <c r="L103" i="1"/>
  <c r="M103" i="1"/>
  <c r="N103" i="1"/>
  <c r="O103" i="1"/>
  <c r="P103" i="1"/>
  <c r="Q103" i="1"/>
  <c r="R103" i="1"/>
  <c r="S103" i="1"/>
  <c r="T103" i="1"/>
  <c r="U103" i="1"/>
  <c r="V103" i="1"/>
  <c r="W103" i="1"/>
  <c r="X103" i="1"/>
  <c r="Y103" i="1"/>
  <c r="Z103" i="1"/>
  <c r="AA103" i="1"/>
  <c r="AB103" i="1"/>
  <c r="AC103" i="1"/>
  <c r="AD103" i="1"/>
  <c r="AE103" i="1"/>
  <c r="AF103" i="1"/>
  <c r="AG103" i="1"/>
  <c r="AH103" i="1"/>
  <c r="AI103" i="1"/>
  <c r="AJ103" i="1"/>
  <c r="AK103" i="1"/>
  <c r="H104" i="1"/>
  <c r="I104" i="1"/>
  <c r="J104" i="1"/>
  <c r="K104" i="1"/>
  <c r="L104" i="1"/>
  <c r="M104" i="1"/>
  <c r="N104" i="1"/>
  <c r="O104" i="1"/>
  <c r="P104" i="1"/>
  <c r="Q104" i="1"/>
  <c r="R104" i="1"/>
  <c r="S104" i="1"/>
  <c r="T104" i="1"/>
  <c r="U104" i="1"/>
  <c r="V104" i="1"/>
  <c r="W104" i="1"/>
  <c r="X104" i="1"/>
  <c r="Y104" i="1"/>
  <c r="Z104" i="1"/>
  <c r="AA104" i="1"/>
  <c r="AB104" i="1"/>
  <c r="AC104" i="1"/>
  <c r="AD104" i="1"/>
  <c r="AE104" i="1"/>
  <c r="AF104" i="1"/>
  <c r="AG104" i="1"/>
  <c r="AH104" i="1"/>
  <c r="AI104" i="1"/>
  <c r="AJ104" i="1"/>
  <c r="AK104" i="1"/>
  <c r="H105" i="1"/>
  <c r="I105" i="1"/>
  <c r="J105" i="1"/>
  <c r="K105" i="1"/>
  <c r="L105" i="1"/>
  <c r="M105" i="1"/>
  <c r="N105" i="1"/>
  <c r="O105" i="1"/>
  <c r="P105" i="1"/>
  <c r="Q105" i="1"/>
  <c r="R105" i="1"/>
  <c r="S105" i="1"/>
  <c r="T105" i="1"/>
  <c r="U105" i="1"/>
  <c r="V105" i="1"/>
  <c r="W105" i="1"/>
  <c r="X105" i="1"/>
  <c r="Y105" i="1"/>
  <c r="Z105" i="1"/>
  <c r="AA105" i="1"/>
  <c r="AB105" i="1"/>
  <c r="AC105" i="1"/>
  <c r="AD105" i="1"/>
  <c r="AE105" i="1"/>
  <c r="AF105" i="1"/>
  <c r="AG105" i="1"/>
  <c r="AH105" i="1"/>
  <c r="AI105" i="1"/>
  <c r="AJ105" i="1"/>
  <c r="AK105" i="1"/>
  <c r="AK108" i="1"/>
  <c r="H123" i="1"/>
  <c r="I123" i="1"/>
  <c r="J123" i="1"/>
  <c r="K123" i="1"/>
  <c r="L123" i="1"/>
  <c r="M123" i="1"/>
  <c r="N123" i="1"/>
  <c r="O123" i="1"/>
  <c r="P123" i="1"/>
  <c r="Q123" i="1"/>
  <c r="R123" i="1"/>
  <c r="S123" i="1"/>
  <c r="T123" i="1"/>
  <c r="U123" i="1"/>
  <c r="V123" i="1"/>
  <c r="W123" i="1"/>
  <c r="X123" i="1"/>
  <c r="Y123" i="1"/>
  <c r="Z123" i="1"/>
  <c r="AA123" i="1"/>
  <c r="AB123" i="1"/>
  <c r="AC123" i="1"/>
  <c r="AD123" i="1"/>
  <c r="AE123" i="1"/>
  <c r="AF123" i="1"/>
  <c r="AG123" i="1"/>
  <c r="AH123" i="1"/>
  <c r="AI123" i="1"/>
  <c r="AJ123" i="1"/>
  <c r="AK123" i="1"/>
  <c r="H124" i="1"/>
  <c r="I124" i="1"/>
  <c r="J124" i="1"/>
  <c r="K124" i="1"/>
  <c r="L124" i="1"/>
  <c r="M124" i="1"/>
  <c r="N124" i="1"/>
  <c r="O124" i="1"/>
  <c r="P124" i="1"/>
  <c r="Q124" i="1"/>
  <c r="R124" i="1"/>
  <c r="S124" i="1"/>
  <c r="T124" i="1"/>
  <c r="U124" i="1"/>
  <c r="V124" i="1"/>
  <c r="W124" i="1"/>
  <c r="X124" i="1"/>
  <c r="Y124" i="1"/>
  <c r="Z124" i="1"/>
  <c r="AA124" i="1"/>
  <c r="AB124" i="1"/>
  <c r="AC124" i="1"/>
  <c r="AD124" i="1"/>
  <c r="AE124" i="1"/>
  <c r="AF124" i="1"/>
  <c r="AG124" i="1"/>
  <c r="AH124" i="1"/>
  <c r="AI124" i="1"/>
  <c r="AJ124" i="1"/>
  <c r="AK124" i="1"/>
  <c r="H125" i="1"/>
  <c r="I125" i="1"/>
  <c r="J125" i="1"/>
  <c r="K125" i="1"/>
  <c r="L125" i="1"/>
  <c r="M125" i="1"/>
  <c r="N125" i="1"/>
  <c r="O125" i="1"/>
  <c r="P125" i="1"/>
  <c r="Q125" i="1"/>
  <c r="R125" i="1"/>
  <c r="S125" i="1"/>
  <c r="T125" i="1"/>
  <c r="U125" i="1"/>
  <c r="V125" i="1"/>
  <c r="W125" i="1"/>
  <c r="X125" i="1"/>
  <c r="Y125" i="1"/>
  <c r="Z125" i="1"/>
  <c r="AA125" i="1"/>
  <c r="AB125" i="1"/>
  <c r="AC125" i="1"/>
  <c r="AD125" i="1"/>
  <c r="AE125" i="1"/>
  <c r="AF125" i="1"/>
  <c r="AG125" i="1"/>
  <c r="AH125" i="1"/>
  <c r="AI125" i="1"/>
  <c r="AJ125" i="1"/>
  <c r="AK125" i="1"/>
  <c r="H126" i="1"/>
  <c r="I126" i="1"/>
  <c r="J126" i="1"/>
  <c r="K126" i="1"/>
  <c r="L126" i="1"/>
  <c r="M126" i="1"/>
  <c r="N126" i="1"/>
  <c r="O126" i="1"/>
  <c r="P126" i="1"/>
  <c r="Q126" i="1"/>
  <c r="R126" i="1"/>
  <c r="S126" i="1"/>
  <c r="T126" i="1"/>
  <c r="U126" i="1"/>
  <c r="V126" i="1"/>
  <c r="W126" i="1"/>
  <c r="X126" i="1"/>
  <c r="Y126" i="1"/>
  <c r="Z126" i="1"/>
  <c r="AA126" i="1"/>
  <c r="AB126" i="1"/>
  <c r="AC126" i="1"/>
  <c r="AD126" i="1"/>
  <c r="AE126" i="1"/>
  <c r="AF126" i="1"/>
  <c r="AG126" i="1"/>
  <c r="AH126" i="1"/>
  <c r="AI126" i="1"/>
  <c r="AJ126" i="1"/>
  <c r="AK126" i="1"/>
  <c r="AK129" i="1"/>
  <c r="H144" i="1"/>
  <c r="I144" i="1"/>
  <c r="J144" i="1"/>
  <c r="K144" i="1"/>
  <c r="L144" i="1"/>
  <c r="M144" i="1"/>
  <c r="N144" i="1"/>
  <c r="O144" i="1"/>
  <c r="P144" i="1"/>
  <c r="Q144" i="1"/>
  <c r="R144" i="1"/>
  <c r="S144" i="1"/>
  <c r="T144" i="1"/>
  <c r="U144" i="1"/>
  <c r="V144" i="1"/>
  <c r="W144" i="1"/>
  <c r="X144" i="1"/>
  <c r="Y144" i="1"/>
  <c r="Z144" i="1"/>
  <c r="AA144" i="1"/>
  <c r="AB144" i="1"/>
  <c r="AC144" i="1"/>
  <c r="AD144" i="1"/>
  <c r="AE144" i="1"/>
  <c r="AF144" i="1"/>
  <c r="AG144" i="1"/>
  <c r="AH144" i="1"/>
  <c r="AI144" i="1"/>
  <c r="AJ144" i="1"/>
  <c r="AK144" i="1"/>
  <c r="H145" i="1"/>
  <c r="I145" i="1"/>
  <c r="J145" i="1"/>
  <c r="K145" i="1"/>
  <c r="L145" i="1"/>
  <c r="M145" i="1"/>
  <c r="N145" i="1"/>
  <c r="O145" i="1"/>
  <c r="P145" i="1"/>
  <c r="Q145" i="1"/>
  <c r="R145" i="1"/>
  <c r="S145" i="1"/>
  <c r="T145" i="1"/>
  <c r="U145" i="1"/>
  <c r="V145" i="1"/>
  <c r="W145" i="1"/>
  <c r="X145" i="1"/>
  <c r="Y145" i="1"/>
  <c r="Z145" i="1"/>
  <c r="AA145" i="1"/>
  <c r="AB145" i="1"/>
  <c r="AC145" i="1"/>
  <c r="AD145" i="1"/>
  <c r="AE145" i="1"/>
  <c r="AF145" i="1"/>
  <c r="AG145" i="1"/>
  <c r="AH145" i="1"/>
  <c r="AI145" i="1"/>
  <c r="AJ145" i="1"/>
  <c r="AK145" i="1"/>
  <c r="H146" i="1"/>
  <c r="I146" i="1"/>
  <c r="J146" i="1"/>
  <c r="K146" i="1"/>
  <c r="L146" i="1"/>
  <c r="M146" i="1"/>
  <c r="N146" i="1"/>
  <c r="O146" i="1"/>
  <c r="P146" i="1"/>
  <c r="Q146" i="1"/>
  <c r="R146" i="1"/>
  <c r="S146" i="1"/>
  <c r="T146" i="1"/>
  <c r="U146" i="1"/>
  <c r="V146" i="1"/>
  <c r="W146" i="1"/>
  <c r="X146" i="1"/>
  <c r="Y146" i="1"/>
  <c r="Z146" i="1"/>
  <c r="AA146" i="1"/>
  <c r="AB146" i="1"/>
  <c r="AC146" i="1"/>
  <c r="AD146" i="1"/>
  <c r="AE146" i="1"/>
  <c r="AF146" i="1"/>
  <c r="AG146" i="1"/>
  <c r="AH146" i="1"/>
  <c r="AI146" i="1"/>
  <c r="AJ146" i="1"/>
  <c r="AK146" i="1"/>
  <c r="H147" i="1"/>
  <c r="I147" i="1"/>
  <c r="J147" i="1"/>
  <c r="K147" i="1"/>
  <c r="L147" i="1"/>
  <c r="M147" i="1"/>
  <c r="N147" i="1"/>
  <c r="O147" i="1"/>
  <c r="P147" i="1"/>
  <c r="Q147" i="1"/>
  <c r="R147" i="1"/>
  <c r="S147" i="1"/>
  <c r="T147" i="1"/>
  <c r="U147" i="1"/>
  <c r="V147" i="1"/>
  <c r="W147" i="1"/>
  <c r="X147" i="1"/>
  <c r="Y147" i="1"/>
  <c r="Z147" i="1"/>
  <c r="AA147" i="1"/>
  <c r="AB147" i="1"/>
  <c r="AC147" i="1"/>
  <c r="AD147" i="1"/>
  <c r="AE147" i="1"/>
  <c r="AF147" i="1"/>
  <c r="AG147" i="1"/>
  <c r="AH147" i="1"/>
  <c r="AI147" i="1"/>
  <c r="AJ147" i="1"/>
  <c r="AK147" i="1"/>
  <c r="AK150" i="1"/>
  <c r="H165" i="1"/>
  <c r="I165" i="1"/>
  <c r="J165" i="1"/>
  <c r="K165" i="1"/>
  <c r="L165" i="1"/>
  <c r="M165" i="1"/>
  <c r="N165" i="1"/>
  <c r="O165" i="1"/>
  <c r="P165" i="1"/>
  <c r="Q165" i="1"/>
  <c r="R165" i="1"/>
  <c r="S165" i="1"/>
  <c r="T165" i="1"/>
  <c r="U165" i="1"/>
  <c r="V165" i="1"/>
  <c r="W165" i="1"/>
  <c r="X165" i="1"/>
  <c r="Y165" i="1"/>
  <c r="Z165" i="1"/>
  <c r="AA165" i="1"/>
  <c r="AB165" i="1"/>
  <c r="AC165" i="1"/>
  <c r="AD165" i="1"/>
  <c r="AE165" i="1"/>
  <c r="AF165" i="1"/>
  <c r="AG165" i="1"/>
  <c r="AH165" i="1"/>
  <c r="AI165" i="1"/>
  <c r="AJ165" i="1"/>
  <c r="AK165" i="1"/>
  <c r="H166" i="1"/>
  <c r="I166" i="1"/>
  <c r="J166" i="1"/>
  <c r="K166" i="1"/>
  <c r="L166" i="1"/>
  <c r="M166" i="1"/>
  <c r="N166" i="1"/>
  <c r="O166" i="1"/>
  <c r="P166" i="1"/>
  <c r="Q166" i="1"/>
  <c r="R166" i="1"/>
  <c r="S166" i="1"/>
  <c r="T166" i="1"/>
  <c r="U166" i="1"/>
  <c r="V166" i="1"/>
  <c r="W166" i="1"/>
  <c r="X166" i="1"/>
  <c r="Y166" i="1"/>
  <c r="Z166" i="1"/>
  <c r="AA166" i="1"/>
  <c r="AB166" i="1"/>
  <c r="AC166" i="1"/>
  <c r="AD166" i="1"/>
  <c r="AE166" i="1"/>
  <c r="AF166" i="1"/>
  <c r="AG166" i="1"/>
  <c r="AH166" i="1"/>
  <c r="AI166" i="1"/>
  <c r="AJ166" i="1"/>
  <c r="AK166" i="1"/>
  <c r="H167" i="1"/>
  <c r="I167" i="1"/>
  <c r="J167" i="1"/>
  <c r="K167" i="1"/>
  <c r="L167" i="1"/>
  <c r="M167" i="1"/>
  <c r="N167" i="1"/>
  <c r="O167" i="1"/>
  <c r="P167" i="1"/>
  <c r="Q167" i="1"/>
  <c r="R167" i="1"/>
  <c r="S167" i="1"/>
  <c r="T167" i="1"/>
  <c r="U167" i="1"/>
  <c r="V167" i="1"/>
  <c r="W167" i="1"/>
  <c r="X167" i="1"/>
  <c r="Y167" i="1"/>
  <c r="Z167" i="1"/>
  <c r="AA167" i="1"/>
  <c r="AB167" i="1"/>
  <c r="AC167" i="1"/>
  <c r="AD167" i="1"/>
  <c r="AE167" i="1"/>
  <c r="AF167" i="1"/>
  <c r="AG167" i="1"/>
  <c r="AH167" i="1"/>
  <c r="AI167" i="1"/>
  <c r="AJ167" i="1"/>
  <c r="AK167" i="1"/>
  <c r="H168" i="1"/>
  <c r="I168" i="1"/>
  <c r="J168" i="1"/>
  <c r="K168" i="1"/>
  <c r="L168" i="1"/>
  <c r="M168" i="1"/>
  <c r="N168" i="1"/>
  <c r="O168" i="1"/>
  <c r="P168" i="1"/>
  <c r="Q168" i="1"/>
  <c r="R168" i="1"/>
  <c r="S168" i="1"/>
  <c r="T168" i="1"/>
  <c r="U168" i="1"/>
  <c r="V168" i="1"/>
  <c r="W168" i="1"/>
  <c r="X168" i="1"/>
  <c r="Y168" i="1"/>
  <c r="Z168" i="1"/>
  <c r="AA168" i="1"/>
  <c r="AB168" i="1"/>
  <c r="AC168" i="1"/>
  <c r="AD168" i="1"/>
  <c r="AE168" i="1"/>
  <c r="AF168" i="1"/>
  <c r="AG168" i="1"/>
  <c r="AH168" i="1"/>
  <c r="AI168" i="1"/>
  <c r="AJ168" i="1"/>
  <c r="AK168" i="1"/>
  <c r="AK171" i="1"/>
  <c r="AK177" i="1"/>
  <c r="AK237" i="1"/>
  <c r="AK303" i="1"/>
  <c r="AL102" i="1"/>
  <c r="AM102" i="1"/>
  <c r="AN102" i="1"/>
  <c r="AO102" i="1"/>
  <c r="AP102" i="1"/>
  <c r="AL103" i="1"/>
  <c r="AM103" i="1"/>
  <c r="AN103" i="1"/>
  <c r="AO103" i="1"/>
  <c r="AP103" i="1"/>
  <c r="AL104" i="1"/>
  <c r="AM104" i="1"/>
  <c r="AN104" i="1"/>
  <c r="AO104" i="1"/>
  <c r="AP104" i="1"/>
  <c r="AL105" i="1"/>
  <c r="AM105" i="1"/>
  <c r="AN105" i="1"/>
  <c r="AO105" i="1"/>
  <c r="AP105" i="1"/>
  <c r="AP108" i="1"/>
  <c r="AL123" i="1"/>
  <c r="AM123" i="1"/>
  <c r="AN123" i="1"/>
  <c r="AO123" i="1"/>
  <c r="AP123" i="1"/>
  <c r="AL124" i="1"/>
  <c r="AM124" i="1"/>
  <c r="AN124" i="1"/>
  <c r="AO124" i="1"/>
  <c r="AP124" i="1"/>
  <c r="AL125" i="1"/>
  <c r="AM125" i="1"/>
  <c r="AN125" i="1"/>
  <c r="AO125" i="1"/>
  <c r="AP125" i="1"/>
  <c r="AL126" i="1"/>
  <c r="AM126" i="1"/>
  <c r="AN126" i="1"/>
  <c r="AO126" i="1"/>
  <c r="AP126" i="1"/>
  <c r="AP129" i="1"/>
  <c r="AL144" i="1"/>
  <c r="AM144" i="1"/>
  <c r="AN144" i="1"/>
  <c r="AO144" i="1"/>
  <c r="AP144" i="1"/>
  <c r="AL145" i="1"/>
  <c r="AM145" i="1"/>
  <c r="AN145" i="1"/>
  <c r="AO145" i="1"/>
  <c r="AP145" i="1"/>
  <c r="AL146" i="1"/>
  <c r="AM146" i="1"/>
  <c r="AN146" i="1"/>
  <c r="AO146" i="1"/>
  <c r="AP146" i="1"/>
  <c r="AL147" i="1"/>
  <c r="AM147" i="1"/>
  <c r="AN147" i="1"/>
  <c r="AO147" i="1"/>
  <c r="AP147" i="1"/>
  <c r="AP150" i="1"/>
  <c r="AL165" i="1"/>
  <c r="AM165" i="1"/>
  <c r="AN165" i="1"/>
  <c r="AO165" i="1"/>
  <c r="AP165" i="1"/>
  <c r="AL166" i="1"/>
  <c r="AM166" i="1"/>
  <c r="AN166" i="1"/>
  <c r="AO166" i="1"/>
  <c r="AP166" i="1"/>
  <c r="AL167" i="1"/>
  <c r="AM167" i="1"/>
  <c r="AN167" i="1"/>
  <c r="AO167" i="1"/>
  <c r="AP167" i="1"/>
  <c r="AL168" i="1"/>
  <c r="AM168" i="1"/>
  <c r="AN168" i="1"/>
  <c r="AO168" i="1"/>
  <c r="AP168" i="1"/>
  <c r="AP171" i="1"/>
  <c r="AP177" i="1"/>
  <c r="AP237" i="1"/>
  <c r="AP303" i="1"/>
  <c r="AQ303" i="1"/>
  <c r="G64" i="1"/>
  <c r="H64" i="1"/>
  <c r="I64" i="1"/>
  <c r="J64" i="1"/>
  <c r="K64" i="1"/>
  <c r="L64" i="1"/>
  <c r="M64" i="1"/>
  <c r="N64" i="1"/>
  <c r="O64" i="1"/>
  <c r="P64" i="1"/>
  <c r="Q64" i="1"/>
  <c r="R64" i="1"/>
  <c r="S64" i="1"/>
  <c r="T64" i="1"/>
  <c r="U64" i="1"/>
  <c r="V64" i="1"/>
  <c r="W64" i="1"/>
  <c r="X64" i="1"/>
  <c r="Y64" i="1"/>
  <c r="Z64" i="1"/>
  <c r="AA64" i="1"/>
  <c r="AB64" i="1"/>
  <c r="AC64" i="1"/>
  <c r="AD64" i="1"/>
  <c r="AE64" i="1"/>
  <c r="AF64" i="1"/>
  <c r="AG64" i="1"/>
  <c r="AH64" i="1"/>
  <c r="AI64" i="1"/>
  <c r="AJ64" i="1"/>
  <c r="AK64" i="1"/>
  <c r="G65" i="1"/>
  <c r="H65" i="1"/>
  <c r="I65" i="1"/>
  <c r="J65" i="1"/>
  <c r="K65" i="1"/>
  <c r="L65" i="1"/>
  <c r="M65" i="1"/>
  <c r="N65" i="1"/>
  <c r="O65" i="1"/>
  <c r="P65" i="1"/>
  <c r="Q65" i="1"/>
  <c r="R65" i="1"/>
  <c r="S65" i="1"/>
  <c r="T65" i="1"/>
  <c r="U65" i="1"/>
  <c r="V65" i="1"/>
  <c r="W65" i="1"/>
  <c r="X65" i="1"/>
  <c r="Y65" i="1"/>
  <c r="Z65" i="1"/>
  <c r="AA65" i="1"/>
  <c r="AB65" i="1"/>
  <c r="AC65" i="1"/>
  <c r="AD65" i="1"/>
  <c r="AE65" i="1"/>
  <c r="AF65" i="1"/>
  <c r="AG65" i="1"/>
  <c r="AH65" i="1"/>
  <c r="AI65" i="1"/>
  <c r="AJ65" i="1"/>
  <c r="AK65"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AJ66" i="1"/>
  <c r="AK66" i="1"/>
  <c r="AK68" i="1"/>
  <c r="G78" i="1"/>
  <c r="H78" i="1"/>
  <c r="I78" i="1"/>
  <c r="J78" i="1"/>
  <c r="K78" i="1"/>
  <c r="L78" i="1"/>
  <c r="M78" i="1"/>
  <c r="N78" i="1"/>
  <c r="O78" i="1"/>
  <c r="P78" i="1"/>
  <c r="Q78" i="1"/>
  <c r="R78" i="1"/>
  <c r="S78" i="1"/>
  <c r="T78" i="1"/>
  <c r="U78" i="1"/>
  <c r="V78" i="1"/>
  <c r="W78" i="1"/>
  <c r="X78" i="1"/>
  <c r="Y78" i="1"/>
  <c r="Z78" i="1"/>
  <c r="AA78" i="1"/>
  <c r="AB78" i="1"/>
  <c r="AC78" i="1"/>
  <c r="AD78" i="1"/>
  <c r="AE78" i="1"/>
  <c r="AF78" i="1"/>
  <c r="AG78" i="1"/>
  <c r="AH78" i="1"/>
  <c r="AI78" i="1"/>
  <c r="AJ78" i="1"/>
  <c r="AK78" i="1"/>
  <c r="G79" i="1"/>
  <c r="H79" i="1"/>
  <c r="I79" i="1"/>
  <c r="J79" i="1"/>
  <c r="K79" i="1"/>
  <c r="L79" i="1"/>
  <c r="M79" i="1"/>
  <c r="N79" i="1"/>
  <c r="O79" i="1"/>
  <c r="P79" i="1"/>
  <c r="Q79" i="1"/>
  <c r="R79" i="1"/>
  <c r="S79" i="1"/>
  <c r="T79" i="1"/>
  <c r="U79" i="1"/>
  <c r="V79" i="1"/>
  <c r="W79" i="1"/>
  <c r="X79" i="1"/>
  <c r="Y79" i="1"/>
  <c r="Z79" i="1"/>
  <c r="AA79" i="1"/>
  <c r="AB79" i="1"/>
  <c r="AC79" i="1"/>
  <c r="AD79" i="1"/>
  <c r="AE79" i="1"/>
  <c r="AF79" i="1"/>
  <c r="AG79" i="1"/>
  <c r="AH79" i="1"/>
  <c r="AI79" i="1"/>
  <c r="AJ79" i="1"/>
  <c r="AK79" i="1"/>
  <c r="G80" i="1"/>
  <c r="H80" i="1"/>
  <c r="I80" i="1"/>
  <c r="J80" i="1"/>
  <c r="K80" i="1"/>
  <c r="L80" i="1"/>
  <c r="M80" i="1"/>
  <c r="N80" i="1"/>
  <c r="O80" i="1"/>
  <c r="P80" i="1"/>
  <c r="Q80" i="1"/>
  <c r="R80" i="1"/>
  <c r="S80" i="1"/>
  <c r="T80" i="1"/>
  <c r="U80" i="1"/>
  <c r="V80" i="1"/>
  <c r="W80" i="1"/>
  <c r="X80" i="1"/>
  <c r="Y80" i="1"/>
  <c r="Z80" i="1"/>
  <c r="AA80" i="1"/>
  <c r="AB80" i="1"/>
  <c r="AC80" i="1"/>
  <c r="AD80" i="1"/>
  <c r="AE80" i="1"/>
  <c r="AF80" i="1"/>
  <c r="AG80" i="1"/>
  <c r="AH80" i="1"/>
  <c r="AI80" i="1"/>
  <c r="AJ80" i="1"/>
  <c r="AK80" i="1"/>
  <c r="AK82" i="1"/>
  <c r="AK85" i="1"/>
  <c r="G29" i="1"/>
  <c r="H29" i="1"/>
  <c r="I29" i="1"/>
  <c r="J29" i="1"/>
  <c r="K29" i="1"/>
  <c r="L29" i="1"/>
  <c r="M29" i="1"/>
  <c r="N29" i="1"/>
  <c r="O29" i="1"/>
  <c r="P29" i="1"/>
  <c r="Q29" i="1"/>
  <c r="R29" i="1"/>
  <c r="S29" i="1"/>
  <c r="T29" i="1"/>
  <c r="U29" i="1"/>
  <c r="V29" i="1"/>
  <c r="W29" i="1"/>
  <c r="X29" i="1"/>
  <c r="Y29" i="1"/>
  <c r="Z29" i="1"/>
  <c r="AA29" i="1"/>
  <c r="AB29" i="1"/>
  <c r="AC29" i="1"/>
  <c r="AD29" i="1"/>
  <c r="AE29" i="1"/>
  <c r="AF29" i="1"/>
  <c r="AG29" i="1"/>
  <c r="AH29" i="1"/>
  <c r="AI29" i="1"/>
  <c r="AJ29" i="1"/>
  <c r="AK29" i="1"/>
  <c r="G30" i="1"/>
  <c r="H30" i="1"/>
  <c r="I30" i="1"/>
  <c r="J30" i="1"/>
  <c r="K30" i="1"/>
  <c r="L30" i="1"/>
  <c r="M30" i="1"/>
  <c r="N30" i="1"/>
  <c r="O30" i="1"/>
  <c r="P30" i="1"/>
  <c r="Q30" i="1"/>
  <c r="R30" i="1"/>
  <c r="S30" i="1"/>
  <c r="T30" i="1"/>
  <c r="U30" i="1"/>
  <c r="V30" i="1"/>
  <c r="W30" i="1"/>
  <c r="X30" i="1"/>
  <c r="Y30" i="1"/>
  <c r="Z30" i="1"/>
  <c r="AA30" i="1"/>
  <c r="AB30" i="1"/>
  <c r="AC30" i="1"/>
  <c r="AD30" i="1"/>
  <c r="AE30" i="1"/>
  <c r="AF30" i="1"/>
  <c r="AG30" i="1"/>
  <c r="AH30" i="1"/>
  <c r="AI30" i="1"/>
  <c r="AJ30" i="1"/>
  <c r="AK30"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31" i="1"/>
  <c r="AI31" i="1"/>
  <c r="AJ31" i="1"/>
  <c r="AK31" i="1"/>
  <c r="G32" i="1"/>
  <c r="H32" i="1"/>
  <c r="I32" i="1"/>
  <c r="J32" i="1"/>
  <c r="K32" i="1"/>
  <c r="L32" i="1"/>
  <c r="M32" i="1"/>
  <c r="N32" i="1"/>
  <c r="O32" i="1"/>
  <c r="P32" i="1"/>
  <c r="Q32" i="1"/>
  <c r="R32" i="1"/>
  <c r="S32" i="1"/>
  <c r="T32" i="1"/>
  <c r="U32" i="1"/>
  <c r="V32" i="1"/>
  <c r="W32" i="1"/>
  <c r="X32" i="1"/>
  <c r="Y32" i="1"/>
  <c r="Z32" i="1"/>
  <c r="AA32" i="1"/>
  <c r="AB32" i="1"/>
  <c r="AC32" i="1"/>
  <c r="AD32" i="1"/>
  <c r="AE32" i="1"/>
  <c r="AF32" i="1"/>
  <c r="AG32" i="1"/>
  <c r="AH32" i="1"/>
  <c r="AI32" i="1"/>
  <c r="AJ32" i="1"/>
  <c r="AK32" i="1"/>
  <c r="AK34" i="1"/>
  <c r="G45" i="1"/>
  <c r="H45" i="1"/>
  <c r="I45" i="1"/>
  <c r="J45" i="1"/>
  <c r="K45" i="1"/>
  <c r="L45" i="1"/>
  <c r="M45" i="1"/>
  <c r="N45" i="1"/>
  <c r="O45" i="1"/>
  <c r="P45" i="1"/>
  <c r="Q45" i="1"/>
  <c r="R45" i="1"/>
  <c r="S45" i="1"/>
  <c r="T45" i="1"/>
  <c r="U45" i="1"/>
  <c r="V45" i="1"/>
  <c r="W45" i="1"/>
  <c r="X45" i="1"/>
  <c r="Y45" i="1"/>
  <c r="Z45" i="1"/>
  <c r="AA45" i="1"/>
  <c r="AB45" i="1"/>
  <c r="AC45" i="1"/>
  <c r="AD45" i="1"/>
  <c r="AE45" i="1"/>
  <c r="AF45" i="1"/>
  <c r="AG45" i="1"/>
  <c r="AH45" i="1"/>
  <c r="AI45" i="1"/>
  <c r="AJ45" i="1"/>
  <c r="AK45" i="1"/>
  <c r="G46" i="1"/>
  <c r="H46" i="1"/>
  <c r="I46" i="1"/>
  <c r="J46" i="1"/>
  <c r="K46" i="1"/>
  <c r="L46" i="1"/>
  <c r="M46" i="1"/>
  <c r="N46" i="1"/>
  <c r="O46" i="1"/>
  <c r="P46" i="1"/>
  <c r="Q46" i="1"/>
  <c r="R46" i="1"/>
  <c r="S46" i="1"/>
  <c r="T46" i="1"/>
  <c r="U46" i="1"/>
  <c r="V46" i="1"/>
  <c r="W46" i="1"/>
  <c r="X46" i="1"/>
  <c r="Y46" i="1"/>
  <c r="Z46" i="1"/>
  <c r="AA46" i="1"/>
  <c r="AB46" i="1"/>
  <c r="AC46" i="1"/>
  <c r="AD46" i="1"/>
  <c r="AE46" i="1"/>
  <c r="AF46" i="1"/>
  <c r="AG46" i="1"/>
  <c r="AH46" i="1"/>
  <c r="AI46" i="1"/>
  <c r="AJ46" i="1"/>
  <c r="AK46" i="1"/>
  <c r="G47" i="1"/>
  <c r="H47" i="1"/>
  <c r="I47" i="1"/>
  <c r="J47" i="1"/>
  <c r="K47" i="1"/>
  <c r="L47" i="1"/>
  <c r="M47" i="1"/>
  <c r="N47" i="1"/>
  <c r="O47" i="1"/>
  <c r="P47" i="1"/>
  <c r="Q47" i="1"/>
  <c r="R47" i="1"/>
  <c r="S47" i="1"/>
  <c r="T47" i="1"/>
  <c r="U47" i="1"/>
  <c r="V47" i="1"/>
  <c r="W47" i="1"/>
  <c r="X47" i="1"/>
  <c r="Y47" i="1"/>
  <c r="Z47" i="1"/>
  <c r="AA47" i="1"/>
  <c r="AB47" i="1"/>
  <c r="AC47" i="1"/>
  <c r="AD47" i="1"/>
  <c r="AE47" i="1"/>
  <c r="AF47" i="1"/>
  <c r="AG47" i="1"/>
  <c r="AH47" i="1"/>
  <c r="AI47" i="1"/>
  <c r="AJ47" i="1"/>
  <c r="AK47" i="1"/>
  <c r="G48" i="1"/>
  <c r="H48" i="1"/>
  <c r="I48" i="1"/>
  <c r="J48" i="1"/>
  <c r="K48" i="1"/>
  <c r="L48" i="1"/>
  <c r="M48" i="1"/>
  <c r="N48" i="1"/>
  <c r="O48" i="1"/>
  <c r="P48" i="1"/>
  <c r="Q48" i="1"/>
  <c r="R48" i="1"/>
  <c r="S48" i="1"/>
  <c r="T48" i="1"/>
  <c r="U48" i="1"/>
  <c r="V48" i="1"/>
  <c r="W48" i="1"/>
  <c r="X48" i="1"/>
  <c r="Y48" i="1"/>
  <c r="Z48" i="1"/>
  <c r="AA48" i="1"/>
  <c r="AB48" i="1"/>
  <c r="AC48" i="1"/>
  <c r="AD48" i="1"/>
  <c r="AE48" i="1"/>
  <c r="AF48" i="1"/>
  <c r="AG48" i="1"/>
  <c r="AH48" i="1"/>
  <c r="AI48" i="1"/>
  <c r="AJ48" i="1"/>
  <c r="AK48" i="1"/>
  <c r="AK50" i="1"/>
  <c r="AK226" i="1"/>
  <c r="AK260" i="1"/>
  <c r="AK223" i="1"/>
  <c r="AK257" i="1"/>
  <c r="AK258" i="1"/>
  <c r="AK225" i="1"/>
  <c r="AK259" i="1"/>
  <c r="AK42" i="1"/>
  <c r="AK222" i="1"/>
  <c r="AK256" i="1"/>
  <c r="AK227" i="1"/>
  <c r="AK261" i="1"/>
  <c r="AK264" i="1"/>
  <c r="AK265" i="1"/>
  <c r="AK276" i="1"/>
  <c r="AK277" i="1"/>
  <c r="AL64" i="1"/>
  <c r="AM64" i="1"/>
  <c r="AN64" i="1"/>
  <c r="AO64" i="1"/>
  <c r="AP64" i="1"/>
  <c r="AL65" i="1"/>
  <c r="AM65" i="1"/>
  <c r="AN65" i="1"/>
  <c r="AO65" i="1"/>
  <c r="AP65" i="1"/>
  <c r="AL66" i="1"/>
  <c r="AM66" i="1"/>
  <c r="AN66" i="1"/>
  <c r="AO66" i="1"/>
  <c r="AP66" i="1"/>
  <c r="AP68" i="1"/>
  <c r="AL78" i="1"/>
  <c r="AM78" i="1"/>
  <c r="AN78" i="1"/>
  <c r="AO78" i="1"/>
  <c r="AP78" i="1"/>
  <c r="AL79" i="1"/>
  <c r="AM79" i="1"/>
  <c r="AN79" i="1"/>
  <c r="AO79" i="1"/>
  <c r="AP79" i="1"/>
  <c r="AL80" i="1"/>
  <c r="AM80" i="1"/>
  <c r="AN80" i="1"/>
  <c r="AO80" i="1"/>
  <c r="AP80" i="1"/>
  <c r="AP82" i="1"/>
  <c r="AP85" i="1"/>
  <c r="AL29" i="1"/>
  <c r="AM29" i="1"/>
  <c r="AN29" i="1"/>
  <c r="AO29" i="1"/>
  <c r="AP29" i="1"/>
  <c r="AL30" i="1"/>
  <c r="AM30" i="1"/>
  <c r="AN30" i="1"/>
  <c r="AO30" i="1"/>
  <c r="AP30" i="1"/>
  <c r="AL31" i="1"/>
  <c r="AM31" i="1"/>
  <c r="AN31" i="1"/>
  <c r="AO31" i="1"/>
  <c r="AP31" i="1"/>
  <c r="AL32" i="1"/>
  <c r="AM32" i="1"/>
  <c r="AN32" i="1"/>
  <c r="AO32" i="1"/>
  <c r="AP32" i="1"/>
  <c r="AP34" i="1"/>
  <c r="AL45" i="1"/>
  <c r="AM45" i="1"/>
  <c r="AN45" i="1"/>
  <c r="AO45" i="1"/>
  <c r="AP45" i="1"/>
  <c r="AL46" i="1"/>
  <c r="AM46" i="1"/>
  <c r="AN46" i="1"/>
  <c r="AO46" i="1"/>
  <c r="AP46" i="1"/>
  <c r="AL47" i="1"/>
  <c r="AM47" i="1"/>
  <c r="AN47" i="1"/>
  <c r="AO47" i="1"/>
  <c r="AP47" i="1"/>
  <c r="AL48" i="1"/>
  <c r="AM48" i="1"/>
  <c r="AN48" i="1"/>
  <c r="AO48" i="1"/>
  <c r="AP48" i="1"/>
  <c r="AP50" i="1"/>
  <c r="AP226" i="1"/>
  <c r="AP260" i="1"/>
  <c r="AP223" i="1"/>
  <c r="AP257" i="1"/>
  <c r="AP258" i="1"/>
  <c r="AP225" i="1"/>
  <c r="AP259" i="1"/>
  <c r="AP42" i="1"/>
  <c r="AP222" i="1"/>
  <c r="AP256" i="1"/>
  <c r="AP207" i="1"/>
  <c r="AP227" i="1"/>
  <c r="AP261" i="1"/>
  <c r="AP264" i="1"/>
  <c r="AP265" i="1"/>
  <c r="AP276" i="1"/>
  <c r="AP277" i="1"/>
  <c r="AQ277" i="1"/>
  <c r="AQ276" i="1"/>
  <c r="AK275" i="1"/>
  <c r="AP275" i="1"/>
  <c r="AQ275" i="1"/>
  <c r="AK274" i="1"/>
  <c r="AQ274" i="1"/>
  <c r="AK273" i="1"/>
  <c r="AP273" i="1"/>
  <c r="AQ273" i="1"/>
  <c r="AK272" i="1"/>
  <c r="AP272" i="1"/>
  <c r="AQ272" i="1"/>
  <c r="AK271" i="1"/>
  <c r="AP271" i="1"/>
  <c r="AQ271" i="1"/>
  <c r="AQ241" i="1"/>
  <c r="AQ240" i="1"/>
  <c r="AQ239" i="1"/>
  <c r="AQ238" i="1"/>
  <c r="AQ237" i="1"/>
  <c r="E25" i="5"/>
  <c r="D25" i="5"/>
  <c r="E24" i="5"/>
  <c r="D24" i="5"/>
  <c r="E23" i="5"/>
  <c r="D23" i="5"/>
  <c r="E22" i="5"/>
  <c r="D22" i="5"/>
  <c r="E21" i="5"/>
  <c r="D21" i="5"/>
  <c r="E20" i="5"/>
  <c r="D20" i="5"/>
  <c r="E19" i="5"/>
  <c r="D19" i="5"/>
  <c r="C20" i="5"/>
  <c r="C21" i="5"/>
  <c r="C22" i="5"/>
  <c r="C23" i="5"/>
  <c r="C24" i="5"/>
  <c r="C25" i="5"/>
  <c r="C19" i="5"/>
  <c r="B20" i="5"/>
  <c r="B21" i="5"/>
  <c r="B22" i="5"/>
  <c r="B23" i="5"/>
  <c r="B24" i="5"/>
  <c r="B25" i="5"/>
  <c r="B19" i="5"/>
  <c r="AB278" i="4"/>
  <c r="AL278" i="3"/>
  <c r="AQ278" i="1"/>
  <c r="AE34" i="3"/>
  <c r="AE50" i="3"/>
  <c r="AE68" i="3"/>
  <c r="AE82" i="3"/>
  <c r="AE85" i="3"/>
  <c r="AE226" i="3"/>
  <c r="AE260" i="3"/>
  <c r="AE42" i="3"/>
  <c r="AE222" i="3"/>
  <c r="AE256" i="3"/>
  <c r="AE98" i="3"/>
  <c r="AE99" i="3"/>
  <c r="AE100" i="3"/>
  <c r="AE108" i="3"/>
  <c r="AE119" i="3"/>
  <c r="AE120" i="3"/>
  <c r="AE121" i="3"/>
  <c r="AE129" i="3"/>
  <c r="AE140" i="3"/>
  <c r="AE141" i="3"/>
  <c r="AE142" i="3"/>
  <c r="AE150" i="3"/>
  <c r="AE161" i="3"/>
  <c r="AE162" i="3"/>
  <c r="AE163" i="3"/>
  <c r="AE171" i="3"/>
  <c r="AE177" i="3"/>
  <c r="AE223" i="3"/>
  <c r="AE257" i="3"/>
  <c r="AE107" i="3"/>
  <c r="AE128" i="3"/>
  <c r="AE149" i="3"/>
  <c r="AE170" i="3"/>
  <c r="AE176" i="3"/>
  <c r="AE187" i="3"/>
  <c r="AE224" i="3"/>
  <c r="AE258" i="3"/>
  <c r="AE94" i="3"/>
  <c r="AE115" i="3"/>
  <c r="AE136" i="3"/>
  <c r="AE157" i="3"/>
  <c r="AE175" i="3"/>
  <c r="AE200" i="3"/>
  <c r="AE225" i="3"/>
  <c r="AE259" i="3"/>
  <c r="AE207" i="3"/>
  <c r="AE227" i="3"/>
  <c r="AE261" i="3"/>
  <c r="AE264" i="3"/>
  <c r="AE265" i="3"/>
  <c r="AE276" i="3"/>
  <c r="AE277" i="3"/>
  <c r="A320" i="4"/>
  <c r="H26" i="4"/>
  <c r="H234" i="4"/>
  <c r="H300" i="4"/>
  <c r="H61" i="4"/>
  <c r="H75" i="4"/>
  <c r="H84" i="4"/>
  <c r="H235" i="4"/>
  <c r="H301" i="4"/>
  <c r="H236" i="4"/>
  <c r="H302" i="4"/>
  <c r="H98" i="4"/>
  <c r="H99" i="4"/>
  <c r="H100" i="4"/>
  <c r="H108" i="4"/>
  <c r="H119" i="4"/>
  <c r="H120" i="4"/>
  <c r="H121" i="4"/>
  <c r="H129" i="4"/>
  <c r="H140" i="4"/>
  <c r="H141" i="4"/>
  <c r="H142" i="4"/>
  <c r="H150" i="4"/>
  <c r="H161" i="4"/>
  <c r="H162" i="4"/>
  <c r="H163" i="4"/>
  <c r="H171" i="4"/>
  <c r="H177" i="4"/>
  <c r="H237" i="4"/>
  <c r="H303" i="4"/>
  <c r="H107" i="4"/>
  <c r="H128" i="4"/>
  <c r="H149" i="4"/>
  <c r="H170" i="4"/>
  <c r="H176" i="4"/>
  <c r="H187" i="4"/>
  <c r="H224" i="4"/>
  <c r="H238" i="4"/>
  <c r="H304" i="4"/>
  <c r="H94" i="4"/>
  <c r="H115" i="4"/>
  <c r="H136" i="4"/>
  <c r="H157" i="4"/>
  <c r="H175" i="4"/>
  <c r="H200" i="4"/>
  <c r="H239" i="4"/>
  <c r="H305" i="4"/>
  <c r="H207" i="4"/>
  <c r="H240" i="4"/>
  <c r="H306" i="4"/>
  <c r="H214" i="4"/>
  <c r="H241" i="4"/>
  <c r="H307" i="4"/>
  <c r="H42" i="4"/>
  <c r="H222" i="4"/>
  <c r="H288" i="4"/>
  <c r="H223" i="4"/>
  <c r="H289" i="4"/>
  <c r="H290" i="4"/>
  <c r="H225" i="4"/>
  <c r="H291" i="4"/>
  <c r="H34" i="4"/>
  <c r="H50" i="4"/>
  <c r="H68" i="4"/>
  <c r="H82" i="4"/>
  <c r="H85" i="4"/>
  <c r="H226" i="4"/>
  <c r="H292" i="4"/>
  <c r="H227" i="4"/>
  <c r="H293" i="4"/>
  <c r="AA300" i="4"/>
  <c r="AA61" i="4"/>
  <c r="AA75" i="4"/>
  <c r="AA84" i="4"/>
  <c r="AA235" i="4"/>
  <c r="AA301" i="4"/>
  <c r="AA236" i="4"/>
  <c r="AA302" i="4"/>
  <c r="AA240" i="4"/>
  <c r="AA306" i="4"/>
  <c r="AA288" i="4"/>
  <c r="AA289" i="4"/>
  <c r="AA290" i="4"/>
  <c r="AA291" i="4"/>
  <c r="AA292" i="4"/>
  <c r="AA293" i="4"/>
  <c r="Z300" i="4"/>
  <c r="Z61" i="4"/>
  <c r="Z75" i="4"/>
  <c r="Z84" i="4"/>
  <c r="Z235" i="4"/>
  <c r="Z301" i="4"/>
  <c r="Z236" i="4"/>
  <c r="Z302" i="4"/>
  <c r="Z98" i="4"/>
  <c r="Z99" i="4"/>
  <c r="Z100" i="4"/>
  <c r="Z108" i="4"/>
  <c r="Z119" i="4"/>
  <c r="Z120" i="4"/>
  <c r="Z121" i="4"/>
  <c r="Z129" i="4"/>
  <c r="Z140" i="4"/>
  <c r="Z141" i="4"/>
  <c r="Z142" i="4"/>
  <c r="Z150" i="4"/>
  <c r="Z161" i="4"/>
  <c r="Z162" i="4"/>
  <c r="Z163" i="4"/>
  <c r="Z171" i="4"/>
  <c r="Z177" i="4"/>
  <c r="Z237" i="4"/>
  <c r="Z303" i="4"/>
  <c r="Z107" i="4"/>
  <c r="Z128" i="4"/>
  <c r="Z149" i="4"/>
  <c r="Z170" i="4"/>
  <c r="Z176" i="4"/>
  <c r="Z187" i="4"/>
  <c r="Z224" i="4"/>
  <c r="Z238" i="4"/>
  <c r="Z304" i="4"/>
  <c r="Z94" i="4"/>
  <c r="Z115" i="4"/>
  <c r="Z136" i="4"/>
  <c r="Z157" i="4"/>
  <c r="Z175" i="4"/>
  <c r="Z200" i="4"/>
  <c r="Z239" i="4"/>
  <c r="Z305" i="4"/>
  <c r="Z207" i="4"/>
  <c r="Z240" i="4"/>
  <c r="Z306" i="4"/>
  <c r="Z214" i="4"/>
  <c r="Z241" i="4"/>
  <c r="Z307" i="4"/>
  <c r="Z42" i="4"/>
  <c r="Z222" i="4"/>
  <c r="Z288" i="4"/>
  <c r="Z223" i="4"/>
  <c r="Z289" i="4"/>
  <c r="Z290" i="4"/>
  <c r="Z225" i="4"/>
  <c r="Z291" i="4"/>
  <c r="Z34" i="4"/>
  <c r="Z50" i="4"/>
  <c r="Z68" i="4"/>
  <c r="Z82" i="4"/>
  <c r="Z85" i="4"/>
  <c r="Z226" i="4"/>
  <c r="Z292" i="4"/>
  <c r="Z227" i="4"/>
  <c r="Z293" i="4"/>
  <c r="Y300" i="4"/>
  <c r="Y61" i="4"/>
  <c r="Y75" i="4"/>
  <c r="Y84" i="4"/>
  <c r="Y235" i="4"/>
  <c r="Y301" i="4"/>
  <c r="Y236" i="4"/>
  <c r="Y302" i="4"/>
  <c r="Y98" i="4"/>
  <c r="Y99" i="4"/>
  <c r="Y100" i="4"/>
  <c r="Y108" i="4"/>
  <c r="Y119" i="4"/>
  <c r="Y120" i="4"/>
  <c r="Y121" i="4"/>
  <c r="Y129" i="4"/>
  <c r="Y140" i="4"/>
  <c r="Y141" i="4"/>
  <c r="Y142" i="4"/>
  <c r="Y150" i="4"/>
  <c r="Y161" i="4"/>
  <c r="Y162" i="4"/>
  <c r="Y163" i="4"/>
  <c r="Y171" i="4"/>
  <c r="Y177" i="4"/>
  <c r="Y237" i="4"/>
  <c r="Y303" i="4"/>
  <c r="Y107" i="4"/>
  <c r="Y128" i="4"/>
  <c r="Y149" i="4"/>
  <c r="Y170" i="4"/>
  <c r="Y176" i="4"/>
  <c r="Y187" i="4"/>
  <c r="Y224" i="4"/>
  <c r="Y238" i="4"/>
  <c r="Y304" i="4"/>
  <c r="Y94" i="4"/>
  <c r="Y115" i="4"/>
  <c r="Y136" i="4"/>
  <c r="Y157" i="4"/>
  <c r="Y175" i="4"/>
  <c r="Y200" i="4"/>
  <c r="Y239" i="4"/>
  <c r="Y305" i="4"/>
  <c r="Y207" i="4"/>
  <c r="Y240" i="4"/>
  <c r="Y306" i="4"/>
  <c r="Y214" i="4"/>
  <c r="Y241" i="4"/>
  <c r="Y307" i="4"/>
  <c r="Y42" i="4"/>
  <c r="Y222" i="4"/>
  <c r="Y288" i="4"/>
  <c r="Y223" i="4"/>
  <c r="Y289" i="4"/>
  <c r="Y290" i="4"/>
  <c r="Y225" i="4"/>
  <c r="Y291" i="4"/>
  <c r="Y34" i="4"/>
  <c r="Y50" i="4"/>
  <c r="Y68" i="4"/>
  <c r="Y82" i="4"/>
  <c r="Y85" i="4"/>
  <c r="Y226" i="4"/>
  <c r="Y292" i="4"/>
  <c r="Y227" i="4"/>
  <c r="Y293" i="4"/>
  <c r="X300" i="4"/>
  <c r="X61" i="4"/>
  <c r="X75" i="4"/>
  <c r="X84" i="4"/>
  <c r="X235" i="4"/>
  <c r="X301" i="4"/>
  <c r="X236" i="4"/>
  <c r="X302" i="4"/>
  <c r="X98" i="4"/>
  <c r="X99" i="4"/>
  <c r="X100" i="4"/>
  <c r="X108" i="4"/>
  <c r="X119" i="4"/>
  <c r="X120" i="4"/>
  <c r="X121" i="4"/>
  <c r="X129" i="4"/>
  <c r="X140" i="4"/>
  <c r="X141" i="4"/>
  <c r="X142" i="4"/>
  <c r="X150" i="4"/>
  <c r="X161" i="4"/>
  <c r="X162" i="4"/>
  <c r="X163" i="4"/>
  <c r="X171" i="4"/>
  <c r="X177" i="4"/>
  <c r="X237" i="4"/>
  <c r="X303" i="4"/>
  <c r="X107" i="4"/>
  <c r="X128" i="4"/>
  <c r="X149" i="4"/>
  <c r="X170" i="4"/>
  <c r="X176" i="4"/>
  <c r="X187" i="4"/>
  <c r="X224" i="4"/>
  <c r="X238" i="4"/>
  <c r="X304" i="4"/>
  <c r="X94" i="4"/>
  <c r="X115" i="4"/>
  <c r="X136" i="4"/>
  <c r="X157" i="4"/>
  <c r="X175" i="4"/>
  <c r="X200" i="4"/>
  <c r="X239" i="4"/>
  <c r="X305" i="4"/>
  <c r="X207" i="4"/>
  <c r="X240" i="4"/>
  <c r="X306" i="4"/>
  <c r="X214" i="4"/>
  <c r="X241" i="4"/>
  <c r="X307" i="4"/>
  <c r="X42" i="4"/>
  <c r="X222" i="4"/>
  <c r="X288" i="4"/>
  <c r="X223" i="4"/>
  <c r="X289" i="4"/>
  <c r="X290" i="4"/>
  <c r="X225" i="4"/>
  <c r="X291" i="4"/>
  <c r="X34" i="4"/>
  <c r="X50" i="4"/>
  <c r="X68" i="4"/>
  <c r="X82" i="4"/>
  <c r="X85" i="4"/>
  <c r="X226" i="4"/>
  <c r="X292" i="4"/>
  <c r="X227" i="4"/>
  <c r="X293" i="4"/>
  <c r="W300" i="4"/>
  <c r="W61" i="4"/>
  <c r="W75" i="4"/>
  <c r="W84" i="4"/>
  <c r="W235" i="4"/>
  <c r="W301" i="4"/>
  <c r="W236" i="4"/>
  <c r="W302" i="4"/>
  <c r="W98" i="4"/>
  <c r="W99" i="4"/>
  <c r="W100" i="4"/>
  <c r="W108" i="4"/>
  <c r="W119" i="4"/>
  <c r="W120" i="4"/>
  <c r="W121" i="4"/>
  <c r="W129" i="4"/>
  <c r="W140" i="4"/>
  <c r="W141" i="4"/>
  <c r="W142" i="4"/>
  <c r="W150" i="4"/>
  <c r="W161" i="4"/>
  <c r="W162" i="4"/>
  <c r="W163" i="4"/>
  <c r="W171" i="4"/>
  <c r="W177" i="4"/>
  <c r="W237" i="4"/>
  <c r="W303" i="4"/>
  <c r="W107" i="4"/>
  <c r="W128" i="4"/>
  <c r="W149" i="4"/>
  <c r="W170" i="4"/>
  <c r="W176" i="4"/>
  <c r="W187" i="4"/>
  <c r="W224" i="4"/>
  <c r="W238" i="4"/>
  <c r="W304" i="4"/>
  <c r="W94" i="4"/>
  <c r="W115" i="4"/>
  <c r="W136" i="4"/>
  <c r="W157" i="4"/>
  <c r="W175" i="4"/>
  <c r="W200" i="4"/>
  <c r="W239" i="4"/>
  <c r="W305" i="4"/>
  <c r="W207" i="4"/>
  <c r="W240" i="4"/>
  <c r="W306" i="4"/>
  <c r="W214" i="4"/>
  <c r="W241" i="4"/>
  <c r="W307" i="4"/>
  <c r="W42" i="4"/>
  <c r="W222" i="4"/>
  <c r="W288" i="4"/>
  <c r="W223" i="4"/>
  <c r="W289" i="4"/>
  <c r="W290" i="4"/>
  <c r="W225" i="4"/>
  <c r="W291" i="4"/>
  <c r="W34" i="4"/>
  <c r="W50" i="4"/>
  <c r="W68" i="4"/>
  <c r="W82" i="4"/>
  <c r="W85" i="4"/>
  <c r="W226" i="4"/>
  <c r="W292" i="4"/>
  <c r="W227" i="4"/>
  <c r="W293" i="4"/>
  <c r="V300" i="4"/>
  <c r="V61" i="4"/>
  <c r="V75" i="4"/>
  <c r="V84" i="4"/>
  <c r="V235" i="4"/>
  <c r="V301" i="4"/>
  <c r="V236" i="4"/>
  <c r="V302" i="4"/>
  <c r="V288" i="4"/>
  <c r="V289" i="4"/>
  <c r="V290" i="4"/>
  <c r="V291" i="4"/>
  <c r="V292" i="4"/>
  <c r="V293" i="4"/>
  <c r="U300" i="4"/>
  <c r="U61" i="4"/>
  <c r="U75" i="4"/>
  <c r="U84" i="4"/>
  <c r="U235" i="4"/>
  <c r="U301" i="4"/>
  <c r="U236" i="4"/>
  <c r="U302" i="4"/>
  <c r="U98" i="4"/>
  <c r="U99" i="4"/>
  <c r="U100" i="4"/>
  <c r="U108" i="4"/>
  <c r="U119" i="4"/>
  <c r="U120" i="4"/>
  <c r="U121" i="4"/>
  <c r="U129" i="4"/>
  <c r="U140" i="4"/>
  <c r="U141" i="4"/>
  <c r="U142" i="4"/>
  <c r="U150" i="4"/>
  <c r="U161" i="4"/>
  <c r="U162" i="4"/>
  <c r="U163" i="4"/>
  <c r="U171" i="4"/>
  <c r="U177" i="4"/>
  <c r="U237" i="4"/>
  <c r="U303" i="4"/>
  <c r="U107" i="4"/>
  <c r="U128" i="4"/>
  <c r="U149" i="4"/>
  <c r="U170" i="4"/>
  <c r="U176" i="4"/>
  <c r="U187" i="4"/>
  <c r="U224" i="4"/>
  <c r="U238" i="4"/>
  <c r="U304" i="4"/>
  <c r="U94" i="4"/>
  <c r="U115" i="4"/>
  <c r="U136" i="4"/>
  <c r="U157" i="4"/>
  <c r="U175" i="4"/>
  <c r="U200" i="4"/>
  <c r="U239" i="4"/>
  <c r="U305" i="4"/>
  <c r="U207" i="4"/>
  <c r="U240" i="4"/>
  <c r="U306" i="4"/>
  <c r="U214" i="4"/>
  <c r="U241" i="4"/>
  <c r="U307" i="4"/>
  <c r="U42" i="4"/>
  <c r="U222" i="4"/>
  <c r="U288" i="4"/>
  <c r="U223" i="4"/>
  <c r="U289" i="4"/>
  <c r="U290" i="4"/>
  <c r="U225" i="4"/>
  <c r="U291" i="4"/>
  <c r="U34" i="4"/>
  <c r="U50" i="4"/>
  <c r="U68" i="4"/>
  <c r="U82" i="4"/>
  <c r="U85" i="4"/>
  <c r="U226" i="4"/>
  <c r="U292" i="4"/>
  <c r="U227" i="4"/>
  <c r="U293" i="4"/>
  <c r="T300" i="4"/>
  <c r="T61" i="4"/>
  <c r="T75" i="4"/>
  <c r="T84" i="4"/>
  <c r="T235" i="4"/>
  <c r="T301" i="4"/>
  <c r="T236" i="4"/>
  <c r="T302" i="4"/>
  <c r="T98" i="4"/>
  <c r="T99" i="4"/>
  <c r="T100" i="4"/>
  <c r="T108" i="4"/>
  <c r="T119" i="4"/>
  <c r="T120" i="4"/>
  <c r="T121" i="4"/>
  <c r="T129" i="4"/>
  <c r="T140" i="4"/>
  <c r="T141" i="4"/>
  <c r="T142" i="4"/>
  <c r="T150" i="4"/>
  <c r="T161" i="4"/>
  <c r="T162" i="4"/>
  <c r="T163" i="4"/>
  <c r="T171" i="4"/>
  <c r="T177" i="4"/>
  <c r="T237" i="4"/>
  <c r="T303" i="4"/>
  <c r="T107" i="4"/>
  <c r="T128" i="4"/>
  <c r="T149" i="4"/>
  <c r="T170" i="4"/>
  <c r="T176" i="4"/>
  <c r="T187" i="4"/>
  <c r="T224" i="4"/>
  <c r="T238" i="4"/>
  <c r="T304" i="4"/>
  <c r="T94" i="4"/>
  <c r="T115" i="4"/>
  <c r="T136" i="4"/>
  <c r="T157" i="4"/>
  <c r="T175" i="4"/>
  <c r="T200" i="4"/>
  <c r="T239" i="4"/>
  <c r="T305" i="4"/>
  <c r="T207" i="4"/>
  <c r="T240" i="4"/>
  <c r="T306" i="4"/>
  <c r="T214" i="4"/>
  <c r="T241" i="4"/>
  <c r="T307" i="4"/>
  <c r="T42" i="4"/>
  <c r="T222" i="4"/>
  <c r="T288" i="4"/>
  <c r="T223" i="4"/>
  <c r="T289" i="4"/>
  <c r="T290" i="4"/>
  <c r="T225" i="4"/>
  <c r="T291" i="4"/>
  <c r="T34" i="4"/>
  <c r="T50" i="4"/>
  <c r="T68" i="4"/>
  <c r="T82" i="4"/>
  <c r="T85" i="4"/>
  <c r="T226" i="4"/>
  <c r="T292" i="4"/>
  <c r="T227" i="4"/>
  <c r="T293" i="4"/>
  <c r="S300" i="4"/>
  <c r="S61" i="4"/>
  <c r="S75" i="4"/>
  <c r="S84" i="4"/>
  <c r="S235" i="4"/>
  <c r="S301" i="4"/>
  <c r="S236" i="4"/>
  <c r="S302" i="4"/>
  <c r="S98" i="4"/>
  <c r="S99" i="4"/>
  <c r="S100" i="4"/>
  <c r="S108" i="4"/>
  <c r="S119" i="4"/>
  <c r="S120" i="4"/>
  <c r="S121" i="4"/>
  <c r="S129" i="4"/>
  <c r="S140" i="4"/>
  <c r="S141" i="4"/>
  <c r="S142" i="4"/>
  <c r="S150" i="4"/>
  <c r="S161" i="4"/>
  <c r="S162" i="4"/>
  <c r="S163" i="4"/>
  <c r="S171" i="4"/>
  <c r="S177" i="4"/>
  <c r="S237" i="4"/>
  <c r="S303" i="4"/>
  <c r="S107" i="4"/>
  <c r="S128" i="4"/>
  <c r="S149" i="4"/>
  <c r="S170" i="4"/>
  <c r="S176" i="4"/>
  <c r="S187" i="4"/>
  <c r="S224" i="4"/>
  <c r="S238" i="4"/>
  <c r="S304" i="4"/>
  <c r="S94" i="4"/>
  <c r="S115" i="4"/>
  <c r="S136" i="4"/>
  <c r="S157" i="4"/>
  <c r="S175" i="4"/>
  <c r="S200" i="4"/>
  <c r="S239" i="4"/>
  <c r="S305" i="4"/>
  <c r="S207" i="4"/>
  <c r="S240" i="4"/>
  <c r="S306" i="4"/>
  <c r="S214" i="4"/>
  <c r="S241" i="4"/>
  <c r="S307" i="4"/>
  <c r="S42" i="4"/>
  <c r="S222" i="4"/>
  <c r="S288" i="4"/>
  <c r="S223" i="4"/>
  <c r="S289" i="4"/>
  <c r="S290" i="4"/>
  <c r="S225" i="4"/>
  <c r="S291" i="4"/>
  <c r="S34" i="4"/>
  <c r="S50" i="4"/>
  <c r="S68" i="4"/>
  <c r="S82" i="4"/>
  <c r="S85" i="4"/>
  <c r="S226" i="4"/>
  <c r="S292" i="4"/>
  <c r="S227" i="4"/>
  <c r="S293" i="4"/>
  <c r="R300" i="4"/>
  <c r="R61" i="4"/>
  <c r="R75" i="4"/>
  <c r="R84" i="4"/>
  <c r="R235" i="4"/>
  <c r="R301" i="4"/>
  <c r="R236" i="4"/>
  <c r="R302" i="4"/>
  <c r="R98" i="4"/>
  <c r="R99" i="4"/>
  <c r="R100" i="4"/>
  <c r="R108" i="4"/>
  <c r="R119" i="4"/>
  <c r="R120" i="4"/>
  <c r="R121" i="4"/>
  <c r="R129" i="4"/>
  <c r="R140" i="4"/>
  <c r="R141" i="4"/>
  <c r="R142" i="4"/>
  <c r="R150" i="4"/>
  <c r="R161" i="4"/>
  <c r="R162" i="4"/>
  <c r="R163" i="4"/>
  <c r="R171" i="4"/>
  <c r="R177" i="4"/>
  <c r="R237" i="4"/>
  <c r="R303" i="4"/>
  <c r="R107" i="4"/>
  <c r="R128" i="4"/>
  <c r="R149" i="4"/>
  <c r="R170" i="4"/>
  <c r="R176" i="4"/>
  <c r="R187" i="4"/>
  <c r="R224" i="4"/>
  <c r="R238" i="4"/>
  <c r="R304" i="4"/>
  <c r="R94" i="4"/>
  <c r="R115" i="4"/>
  <c r="R136" i="4"/>
  <c r="R157" i="4"/>
  <c r="R175" i="4"/>
  <c r="R200" i="4"/>
  <c r="R239" i="4"/>
  <c r="R305" i="4"/>
  <c r="R207" i="4"/>
  <c r="R240" i="4"/>
  <c r="R306" i="4"/>
  <c r="R214" i="4"/>
  <c r="R241" i="4"/>
  <c r="R307" i="4"/>
  <c r="R42" i="4"/>
  <c r="R222" i="4"/>
  <c r="R288" i="4"/>
  <c r="R223" i="4"/>
  <c r="R289" i="4"/>
  <c r="R290" i="4"/>
  <c r="R225" i="4"/>
  <c r="R291" i="4"/>
  <c r="R34" i="4"/>
  <c r="R50" i="4"/>
  <c r="R68" i="4"/>
  <c r="R82" i="4"/>
  <c r="R85" i="4"/>
  <c r="R226" i="4"/>
  <c r="R292" i="4"/>
  <c r="R227" i="4"/>
  <c r="R293" i="4"/>
  <c r="Q26" i="4"/>
  <c r="Q234" i="4"/>
  <c r="Q300" i="4"/>
  <c r="Q61" i="4"/>
  <c r="Q75" i="4"/>
  <c r="Q84" i="4"/>
  <c r="Q235" i="4"/>
  <c r="Q301" i="4"/>
  <c r="Q236" i="4"/>
  <c r="Q302" i="4"/>
  <c r="Q98" i="4"/>
  <c r="Q99" i="4"/>
  <c r="Q100" i="4"/>
  <c r="Q108" i="4"/>
  <c r="Q119" i="4"/>
  <c r="Q120" i="4"/>
  <c r="Q121" i="4"/>
  <c r="Q129" i="4"/>
  <c r="Q140" i="4"/>
  <c r="Q141" i="4"/>
  <c r="Q142" i="4"/>
  <c r="Q150" i="4"/>
  <c r="Q161" i="4"/>
  <c r="Q162" i="4"/>
  <c r="Q163" i="4"/>
  <c r="Q171" i="4"/>
  <c r="Q177" i="4"/>
  <c r="Q237" i="4"/>
  <c r="Q303" i="4"/>
  <c r="Q107" i="4"/>
  <c r="Q128" i="4"/>
  <c r="Q149" i="4"/>
  <c r="Q170" i="4"/>
  <c r="Q176" i="4"/>
  <c r="Q187" i="4"/>
  <c r="Q224" i="4"/>
  <c r="Q238" i="4"/>
  <c r="Q304" i="4"/>
  <c r="Q94" i="4"/>
  <c r="Q115" i="4"/>
  <c r="Q136" i="4"/>
  <c r="Q157" i="4"/>
  <c r="Q175" i="4"/>
  <c r="Q200" i="4"/>
  <c r="Q239" i="4"/>
  <c r="Q305" i="4"/>
  <c r="Q207" i="4"/>
  <c r="Q240" i="4"/>
  <c r="Q306" i="4"/>
  <c r="Q214" i="4"/>
  <c r="Q241" i="4"/>
  <c r="Q307" i="4"/>
  <c r="Q42" i="4"/>
  <c r="Q222" i="4"/>
  <c r="Q288" i="4"/>
  <c r="Q223" i="4"/>
  <c r="Q289" i="4"/>
  <c r="Q290" i="4"/>
  <c r="Q225" i="4"/>
  <c r="Q291" i="4"/>
  <c r="Q34" i="4"/>
  <c r="Q50" i="4"/>
  <c r="Q68" i="4"/>
  <c r="Q82" i="4"/>
  <c r="Q85" i="4"/>
  <c r="Q226" i="4"/>
  <c r="Q292" i="4"/>
  <c r="Q227" i="4"/>
  <c r="Q293" i="4"/>
  <c r="P26" i="4"/>
  <c r="P234" i="4"/>
  <c r="P300" i="4"/>
  <c r="P61" i="4"/>
  <c r="P75" i="4"/>
  <c r="P84" i="4"/>
  <c r="P235" i="4"/>
  <c r="P301" i="4"/>
  <c r="P236" i="4"/>
  <c r="P302" i="4"/>
  <c r="P98" i="4"/>
  <c r="P99" i="4"/>
  <c r="P100" i="4"/>
  <c r="P108" i="4"/>
  <c r="P119" i="4"/>
  <c r="P120" i="4"/>
  <c r="P121" i="4"/>
  <c r="P129" i="4"/>
  <c r="P140" i="4"/>
  <c r="P141" i="4"/>
  <c r="P142" i="4"/>
  <c r="P150" i="4"/>
  <c r="P161" i="4"/>
  <c r="P162" i="4"/>
  <c r="P163" i="4"/>
  <c r="P171" i="4"/>
  <c r="P177" i="4"/>
  <c r="P237" i="4"/>
  <c r="P303" i="4"/>
  <c r="P107" i="4"/>
  <c r="P128" i="4"/>
  <c r="P149" i="4"/>
  <c r="P170" i="4"/>
  <c r="P176" i="4"/>
  <c r="P187" i="4"/>
  <c r="P224" i="4"/>
  <c r="P238" i="4"/>
  <c r="P304" i="4"/>
  <c r="P94" i="4"/>
  <c r="P115" i="4"/>
  <c r="P136" i="4"/>
  <c r="P157" i="4"/>
  <c r="P175" i="4"/>
  <c r="P200" i="4"/>
  <c r="P239" i="4"/>
  <c r="P305" i="4"/>
  <c r="P207" i="4"/>
  <c r="P240" i="4"/>
  <c r="P306" i="4"/>
  <c r="P214" i="4"/>
  <c r="P241" i="4"/>
  <c r="P307" i="4"/>
  <c r="P42" i="4"/>
  <c r="P222" i="4"/>
  <c r="P288" i="4"/>
  <c r="P223" i="4"/>
  <c r="P289" i="4"/>
  <c r="P290" i="4"/>
  <c r="P225" i="4"/>
  <c r="P291" i="4"/>
  <c r="P34" i="4"/>
  <c r="P50" i="4"/>
  <c r="P68" i="4"/>
  <c r="P82" i="4"/>
  <c r="P85" i="4"/>
  <c r="P226" i="4"/>
  <c r="P292" i="4"/>
  <c r="P227" i="4"/>
  <c r="P293" i="4"/>
  <c r="O26" i="4"/>
  <c r="O234" i="4"/>
  <c r="O300" i="4"/>
  <c r="O61" i="4"/>
  <c r="O75" i="4"/>
  <c r="O84" i="4"/>
  <c r="O235" i="4"/>
  <c r="O301" i="4"/>
  <c r="O236" i="4"/>
  <c r="O302" i="4"/>
  <c r="O98" i="4"/>
  <c r="O99" i="4"/>
  <c r="O100" i="4"/>
  <c r="O108" i="4"/>
  <c r="O119" i="4"/>
  <c r="O120" i="4"/>
  <c r="O121" i="4"/>
  <c r="O129" i="4"/>
  <c r="O140" i="4"/>
  <c r="O141" i="4"/>
  <c r="O142" i="4"/>
  <c r="O150" i="4"/>
  <c r="O161" i="4"/>
  <c r="O162" i="4"/>
  <c r="O163" i="4"/>
  <c r="O171" i="4"/>
  <c r="O177" i="4"/>
  <c r="O237" i="4"/>
  <c r="O303" i="4"/>
  <c r="O107" i="4"/>
  <c r="O128" i="4"/>
  <c r="O149" i="4"/>
  <c r="O170" i="4"/>
  <c r="O176" i="4"/>
  <c r="O187" i="4"/>
  <c r="O224" i="4"/>
  <c r="O238" i="4"/>
  <c r="O304" i="4"/>
  <c r="O94" i="4"/>
  <c r="O115" i="4"/>
  <c r="O136" i="4"/>
  <c r="O157" i="4"/>
  <c r="O175" i="4"/>
  <c r="O200" i="4"/>
  <c r="O239" i="4"/>
  <c r="O305" i="4"/>
  <c r="O207" i="4"/>
  <c r="O240" i="4"/>
  <c r="O306" i="4"/>
  <c r="O214" i="4"/>
  <c r="O241" i="4"/>
  <c r="O307" i="4"/>
  <c r="O42" i="4"/>
  <c r="O222" i="4"/>
  <c r="O288" i="4"/>
  <c r="O223" i="4"/>
  <c r="O289" i="4"/>
  <c r="O290" i="4"/>
  <c r="O225" i="4"/>
  <c r="O291" i="4"/>
  <c r="O34" i="4"/>
  <c r="O50" i="4"/>
  <c r="O68" i="4"/>
  <c r="O82" i="4"/>
  <c r="O85" i="4"/>
  <c r="O226" i="4"/>
  <c r="O292" i="4"/>
  <c r="O227" i="4"/>
  <c r="O293" i="4"/>
  <c r="N26" i="4"/>
  <c r="N234" i="4"/>
  <c r="N300" i="4"/>
  <c r="N61" i="4"/>
  <c r="N75" i="4"/>
  <c r="N84" i="4"/>
  <c r="N235" i="4"/>
  <c r="N301" i="4"/>
  <c r="N236" i="4"/>
  <c r="N302" i="4"/>
  <c r="N98" i="4"/>
  <c r="N99" i="4"/>
  <c r="N100" i="4"/>
  <c r="N108" i="4"/>
  <c r="N119" i="4"/>
  <c r="N120" i="4"/>
  <c r="N121" i="4"/>
  <c r="N129" i="4"/>
  <c r="N140" i="4"/>
  <c r="N141" i="4"/>
  <c r="N142" i="4"/>
  <c r="N150" i="4"/>
  <c r="N161" i="4"/>
  <c r="N162" i="4"/>
  <c r="N163" i="4"/>
  <c r="N171" i="4"/>
  <c r="N177" i="4"/>
  <c r="N237" i="4"/>
  <c r="N303" i="4"/>
  <c r="N107" i="4"/>
  <c r="N128" i="4"/>
  <c r="N149" i="4"/>
  <c r="N170" i="4"/>
  <c r="N176" i="4"/>
  <c r="N187" i="4"/>
  <c r="N224" i="4"/>
  <c r="N238" i="4"/>
  <c r="N304" i="4"/>
  <c r="N94" i="4"/>
  <c r="N115" i="4"/>
  <c r="N136" i="4"/>
  <c r="N157" i="4"/>
  <c r="N175" i="4"/>
  <c r="N200" i="4"/>
  <c r="N239" i="4"/>
  <c r="N305" i="4"/>
  <c r="N207" i="4"/>
  <c r="N240" i="4"/>
  <c r="N306" i="4"/>
  <c r="N214" i="4"/>
  <c r="N241" i="4"/>
  <c r="N307" i="4"/>
  <c r="N42" i="4"/>
  <c r="N222" i="4"/>
  <c r="N288" i="4"/>
  <c r="N223" i="4"/>
  <c r="N289" i="4"/>
  <c r="N290" i="4"/>
  <c r="N225" i="4"/>
  <c r="N291" i="4"/>
  <c r="N34" i="4"/>
  <c r="N50" i="4"/>
  <c r="N68" i="4"/>
  <c r="N82" i="4"/>
  <c r="N85" i="4"/>
  <c r="N226" i="4"/>
  <c r="N292" i="4"/>
  <c r="N227" i="4"/>
  <c r="N293" i="4"/>
  <c r="M26" i="4"/>
  <c r="M234" i="4"/>
  <c r="M300" i="4"/>
  <c r="M61" i="4"/>
  <c r="M75" i="4"/>
  <c r="M84" i="4"/>
  <c r="M235" i="4"/>
  <c r="M301" i="4"/>
  <c r="M236" i="4"/>
  <c r="M302" i="4"/>
  <c r="M98" i="4"/>
  <c r="M99" i="4"/>
  <c r="M100" i="4"/>
  <c r="M108" i="4"/>
  <c r="M119" i="4"/>
  <c r="M120" i="4"/>
  <c r="M121" i="4"/>
  <c r="M129" i="4"/>
  <c r="M140" i="4"/>
  <c r="M141" i="4"/>
  <c r="M142" i="4"/>
  <c r="M150" i="4"/>
  <c r="M161" i="4"/>
  <c r="M162" i="4"/>
  <c r="M163" i="4"/>
  <c r="M171" i="4"/>
  <c r="M177" i="4"/>
  <c r="M237" i="4"/>
  <c r="M303" i="4"/>
  <c r="M107" i="4"/>
  <c r="M128" i="4"/>
  <c r="M149" i="4"/>
  <c r="M170" i="4"/>
  <c r="M176" i="4"/>
  <c r="M187" i="4"/>
  <c r="M224" i="4"/>
  <c r="M238" i="4"/>
  <c r="M304" i="4"/>
  <c r="M94" i="4"/>
  <c r="M115" i="4"/>
  <c r="M136" i="4"/>
  <c r="M157" i="4"/>
  <c r="M175" i="4"/>
  <c r="M200" i="4"/>
  <c r="M239" i="4"/>
  <c r="M305" i="4"/>
  <c r="M207" i="4"/>
  <c r="M240" i="4"/>
  <c r="M306" i="4"/>
  <c r="M214" i="4"/>
  <c r="M241" i="4"/>
  <c r="M307" i="4"/>
  <c r="M42" i="4"/>
  <c r="M222" i="4"/>
  <c r="M288" i="4"/>
  <c r="M223" i="4"/>
  <c r="M289" i="4"/>
  <c r="M290" i="4"/>
  <c r="M225" i="4"/>
  <c r="M291" i="4"/>
  <c r="M34" i="4"/>
  <c r="M50" i="4"/>
  <c r="M68" i="4"/>
  <c r="M82" i="4"/>
  <c r="M85" i="4"/>
  <c r="M226" i="4"/>
  <c r="M292" i="4"/>
  <c r="M227" i="4"/>
  <c r="M293" i="4"/>
  <c r="L26" i="4"/>
  <c r="L234" i="4"/>
  <c r="L300" i="4"/>
  <c r="L61" i="4"/>
  <c r="L75" i="4"/>
  <c r="L84" i="4"/>
  <c r="L235" i="4"/>
  <c r="L301" i="4"/>
  <c r="L236" i="4"/>
  <c r="L302" i="4"/>
  <c r="L98" i="4"/>
  <c r="L99" i="4"/>
  <c r="L100" i="4"/>
  <c r="L108" i="4"/>
  <c r="L119" i="4"/>
  <c r="L120" i="4"/>
  <c r="L121" i="4"/>
  <c r="L129" i="4"/>
  <c r="L140" i="4"/>
  <c r="L141" i="4"/>
  <c r="L142" i="4"/>
  <c r="L150" i="4"/>
  <c r="L161" i="4"/>
  <c r="L162" i="4"/>
  <c r="L163" i="4"/>
  <c r="L171" i="4"/>
  <c r="L177" i="4"/>
  <c r="L237" i="4"/>
  <c r="L303" i="4"/>
  <c r="L107" i="4"/>
  <c r="L128" i="4"/>
  <c r="L149" i="4"/>
  <c r="L170" i="4"/>
  <c r="L176" i="4"/>
  <c r="L187" i="4"/>
  <c r="L224" i="4"/>
  <c r="L238" i="4"/>
  <c r="L304" i="4"/>
  <c r="L94" i="4"/>
  <c r="L115" i="4"/>
  <c r="L136" i="4"/>
  <c r="L157" i="4"/>
  <c r="L175" i="4"/>
  <c r="L200" i="4"/>
  <c r="L239" i="4"/>
  <c r="L305" i="4"/>
  <c r="L207" i="4"/>
  <c r="L240" i="4"/>
  <c r="L306" i="4"/>
  <c r="L214" i="4"/>
  <c r="L241" i="4"/>
  <c r="L307" i="4"/>
  <c r="L42" i="4"/>
  <c r="L222" i="4"/>
  <c r="L288" i="4"/>
  <c r="L223" i="4"/>
  <c r="L289" i="4"/>
  <c r="L290" i="4"/>
  <c r="L225" i="4"/>
  <c r="L291" i="4"/>
  <c r="L34" i="4"/>
  <c r="L50" i="4"/>
  <c r="L68" i="4"/>
  <c r="L82" i="4"/>
  <c r="L85" i="4"/>
  <c r="L226" i="4"/>
  <c r="L292" i="4"/>
  <c r="L227" i="4"/>
  <c r="L293" i="4"/>
  <c r="K26" i="4"/>
  <c r="K234" i="4"/>
  <c r="K300" i="4"/>
  <c r="K61" i="4"/>
  <c r="K75" i="4"/>
  <c r="K84" i="4"/>
  <c r="K235" i="4"/>
  <c r="K301" i="4"/>
  <c r="K236" i="4"/>
  <c r="K302" i="4"/>
  <c r="K98" i="4"/>
  <c r="K99" i="4"/>
  <c r="K100" i="4"/>
  <c r="K108" i="4"/>
  <c r="K119" i="4"/>
  <c r="K120" i="4"/>
  <c r="K121" i="4"/>
  <c r="K129" i="4"/>
  <c r="K140" i="4"/>
  <c r="K141" i="4"/>
  <c r="K142" i="4"/>
  <c r="K150" i="4"/>
  <c r="K161" i="4"/>
  <c r="K162" i="4"/>
  <c r="K163" i="4"/>
  <c r="K171" i="4"/>
  <c r="K177" i="4"/>
  <c r="K237" i="4"/>
  <c r="K303" i="4"/>
  <c r="K107" i="4"/>
  <c r="K128" i="4"/>
  <c r="K149" i="4"/>
  <c r="K170" i="4"/>
  <c r="K176" i="4"/>
  <c r="K187" i="4"/>
  <c r="K224" i="4"/>
  <c r="K238" i="4"/>
  <c r="K304" i="4"/>
  <c r="K94" i="4"/>
  <c r="K115" i="4"/>
  <c r="K136" i="4"/>
  <c r="K157" i="4"/>
  <c r="K175" i="4"/>
  <c r="K200" i="4"/>
  <c r="K239" i="4"/>
  <c r="K305" i="4"/>
  <c r="K207" i="4"/>
  <c r="K240" i="4"/>
  <c r="K306" i="4"/>
  <c r="K214" i="4"/>
  <c r="K241" i="4"/>
  <c r="K307" i="4"/>
  <c r="K42" i="4"/>
  <c r="K222" i="4"/>
  <c r="K288" i="4"/>
  <c r="K223" i="4"/>
  <c r="K289" i="4"/>
  <c r="K290" i="4"/>
  <c r="K225" i="4"/>
  <c r="K291" i="4"/>
  <c r="K34" i="4"/>
  <c r="K50" i="4"/>
  <c r="K68" i="4"/>
  <c r="K82" i="4"/>
  <c r="K85" i="4"/>
  <c r="K226" i="4"/>
  <c r="K292" i="4"/>
  <c r="K227" i="4"/>
  <c r="K293" i="4"/>
  <c r="J26" i="4"/>
  <c r="J234" i="4"/>
  <c r="J300" i="4"/>
  <c r="J61" i="4"/>
  <c r="J75" i="4"/>
  <c r="J84" i="4"/>
  <c r="J235" i="4"/>
  <c r="J301" i="4"/>
  <c r="J236" i="4"/>
  <c r="J302" i="4"/>
  <c r="J98" i="4"/>
  <c r="J99" i="4"/>
  <c r="J100" i="4"/>
  <c r="J108" i="4"/>
  <c r="J119" i="4"/>
  <c r="J120" i="4"/>
  <c r="J121" i="4"/>
  <c r="J129" i="4"/>
  <c r="J140" i="4"/>
  <c r="J141" i="4"/>
  <c r="J142" i="4"/>
  <c r="J150" i="4"/>
  <c r="J161" i="4"/>
  <c r="J162" i="4"/>
  <c r="J163" i="4"/>
  <c r="J171" i="4"/>
  <c r="J177" i="4"/>
  <c r="J237" i="4"/>
  <c r="J303" i="4"/>
  <c r="J107" i="4"/>
  <c r="J128" i="4"/>
  <c r="J149" i="4"/>
  <c r="J170" i="4"/>
  <c r="J176" i="4"/>
  <c r="J187" i="4"/>
  <c r="J224" i="4"/>
  <c r="J238" i="4"/>
  <c r="J304" i="4"/>
  <c r="J94" i="4"/>
  <c r="J115" i="4"/>
  <c r="J136" i="4"/>
  <c r="J157" i="4"/>
  <c r="J175" i="4"/>
  <c r="J200" i="4"/>
  <c r="J239" i="4"/>
  <c r="J305" i="4"/>
  <c r="J207" i="4"/>
  <c r="J240" i="4"/>
  <c r="J306" i="4"/>
  <c r="J214" i="4"/>
  <c r="J241" i="4"/>
  <c r="J307" i="4"/>
  <c r="J42" i="4"/>
  <c r="J222" i="4"/>
  <c r="J288" i="4"/>
  <c r="J223" i="4"/>
  <c r="J289" i="4"/>
  <c r="J290" i="4"/>
  <c r="J225" i="4"/>
  <c r="J291" i="4"/>
  <c r="J34" i="4"/>
  <c r="J50" i="4"/>
  <c r="J68" i="4"/>
  <c r="J82" i="4"/>
  <c r="J85" i="4"/>
  <c r="J226" i="4"/>
  <c r="J292" i="4"/>
  <c r="J227" i="4"/>
  <c r="J293" i="4"/>
  <c r="I26" i="4"/>
  <c r="I234" i="4"/>
  <c r="I300" i="4"/>
  <c r="I61" i="4"/>
  <c r="I75" i="4"/>
  <c r="I84" i="4"/>
  <c r="I235" i="4"/>
  <c r="I301" i="4"/>
  <c r="I236" i="4"/>
  <c r="I302" i="4"/>
  <c r="I98" i="4"/>
  <c r="I99" i="4"/>
  <c r="I100" i="4"/>
  <c r="I108" i="4"/>
  <c r="I119" i="4"/>
  <c r="I120" i="4"/>
  <c r="I121" i="4"/>
  <c r="I129" i="4"/>
  <c r="I140" i="4"/>
  <c r="I141" i="4"/>
  <c r="I142" i="4"/>
  <c r="I150" i="4"/>
  <c r="I161" i="4"/>
  <c r="I162" i="4"/>
  <c r="I163" i="4"/>
  <c r="I171" i="4"/>
  <c r="I177" i="4"/>
  <c r="I237" i="4"/>
  <c r="I303" i="4"/>
  <c r="I107" i="4"/>
  <c r="I128" i="4"/>
  <c r="I149" i="4"/>
  <c r="I170" i="4"/>
  <c r="I176" i="4"/>
  <c r="I187" i="4"/>
  <c r="I224" i="4"/>
  <c r="I238" i="4"/>
  <c r="I304" i="4"/>
  <c r="I94" i="4"/>
  <c r="I115" i="4"/>
  <c r="I136" i="4"/>
  <c r="I157" i="4"/>
  <c r="I175" i="4"/>
  <c r="I200" i="4"/>
  <c r="I239" i="4"/>
  <c r="I305" i="4"/>
  <c r="I207" i="4"/>
  <c r="I240" i="4"/>
  <c r="I306" i="4"/>
  <c r="I214" i="4"/>
  <c r="I241" i="4"/>
  <c r="I307" i="4"/>
  <c r="I42" i="4"/>
  <c r="I222" i="4"/>
  <c r="I288" i="4"/>
  <c r="I223" i="4"/>
  <c r="I289" i="4"/>
  <c r="I290" i="4"/>
  <c r="I225" i="4"/>
  <c r="I291" i="4"/>
  <c r="I34" i="4"/>
  <c r="I50" i="4"/>
  <c r="I68" i="4"/>
  <c r="I82" i="4"/>
  <c r="I85" i="4"/>
  <c r="I226" i="4"/>
  <c r="I292" i="4"/>
  <c r="I227" i="4"/>
  <c r="I293" i="4"/>
  <c r="G26" i="4"/>
  <c r="G234" i="4"/>
  <c r="G300" i="4"/>
  <c r="G61" i="4"/>
  <c r="G75" i="4"/>
  <c r="G84" i="4"/>
  <c r="G235" i="4"/>
  <c r="G301" i="4"/>
  <c r="G236" i="4"/>
  <c r="G302" i="4"/>
  <c r="G237" i="4"/>
  <c r="G303" i="4"/>
  <c r="G224" i="4"/>
  <c r="G238" i="4"/>
  <c r="G304" i="4"/>
  <c r="G239" i="4"/>
  <c r="G305" i="4"/>
  <c r="G240" i="4"/>
  <c r="G306" i="4"/>
  <c r="G241" i="4"/>
  <c r="G307" i="4"/>
  <c r="G42" i="4"/>
  <c r="G222" i="4"/>
  <c r="G288" i="4"/>
  <c r="G223" i="4"/>
  <c r="G289" i="4"/>
  <c r="G290" i="4"/>
  <c r="G225" i="4"/>
  <c r="G291" i="4"/>
  <c r="G34" i="4"/>
  <c r="G50" i="4"/>
  <c r="G68" i="4"/>
  <c r="G82" i="4"/>
  <c r="G85" i="4"/>
  <c r="G226" i="4"/>
  <c r="G292" i="4"/>
  <c r="G227" i="4"/>
  <c r="G293" i="4"/>
  <c r="A283" i="4"/>
  <c r="H268" i="4"/>
  <c r="H269" i="4"/>
  <c r="H270" i="4"/>
  <c r="H271" i="4"/>
  <c r="H272" i="4"/>
  <c r="H273" i="4"/>
  <c r="H274" i="4"/>
  <c r="H275" i="4"/>
  <c r="H256" i="4"/>
  <c r="H257" i="4"/>
  <c r="H258" i="4"/>
  <c r="H259" i="4"/>
  <c r="H260" i="4"/>
  <c r="H261" i="4"/>
  <c r="H264" i="4"/>
  <c r="H265" i="4"/>
  <c r="H276" i="4"/>
  <c r="H277" i="4"/>
  <c r="H278" i="4"/>
  <c r="I268" i="4"/>
  <c r="I269" i="4"/>
  <c r="I270" i="4"/>
  <c r="I271" i="4"/>
  <c r="I272" i="4"/>
  <c r="I273" i="4"/>
  <c r="I274" i="4"/>
  <c r="I275" i="4"/>
  <c r="I256" i="4"/>
  <c r="I257" i="4"/>
  <c r="I258" i="4"/>
  <c r="I259" i="4"/>
  <c r="I260" i="4"/>
  <c r="I261" i="4"/>
  <c r="I264" i="4"/>
  <c r="I265" i="4"/>
  <c r="I276" i="4"/>
  <c r="I277" i="4"/>
  <c r="I278" i="4"/>
  <c r="J268" i="4"/>
  <c r="J269" i="4"/>
  <c r="J270" i="4"/>
  <c r="J271" i="4"/>
  <c r="J272" i="4"/>
  <c r="J273" i="4"/>
  <c r="J274" i="4"/>
  <c r="J275" i="4"/>
  <c r="J256" i="4"/>
  <c r="J257" i="4"/>
  <c r="J258" i="4"/>
  <c r="J259" i="4"/>
  <c r="J260" i="4"/>
  <c r="J261" i="4"/>
  <c r="J264" i="4"/>
  <c r="J265" i="4"/>
  <c r="J276" i="4"/>
  <c r="J277" i="4"/>
  <c r="J278" i="4"/>
  <c r="K268" i="4"/>
  <c r="K269" i="4"/>
  <c r="K270" i="4"/>
  <c r="K271" i="4"/>
  <c r="K272" i="4"/>
  <c r="K273" i="4"/>
  <c r="K274" i="4"/>
  <c r="K275" i="4"/>
  <c r="K256" i="4"/>
  <c r="K257" i="4"/>
  <c r="K258" i="4"/>
  <c r="K259" i="4"/>
  <c r="K260" i="4"/>
  <c r="K261" i="4"/>
  <c r="K264" i="4"/>
  <c r="K265" i="4"/>
  <c r="K276" i="4"/>
  <c r="K277" i="4"/>
  <c r="K278" i="4"/>
  <c r="L268" i="4"/>
  <c r="L269" i="4"/>
  <c r="L270" i="4"/>
  <c r="L271" i="4"/>
  <c r="L272" i="4"/>
  <c r="L273" i="4"/>
  <c r="L274" i="4"/>
  <c r="L275" i="4"/>
  <c r="L256" i="4"/>
  <c r="L257" i="4"/>
  <c r="L258" i="4"/>
  <c r="L259" i="4"/>
  <c r="L260" i="4"/>
  <c r="L261" i="4"/>
  <c r="L264" i="4"/>
  <c r="L265" i="4"/>
  <c r="L276" i="4"/>
  <c r="L277" i="4"/>
  <c r="L278" i="4"/>
  <c r="M268" i="4"/>
  <c r="M269" i="4"/>
  <c r="M270" i="4"/>
  <c r="M271" i="4"/>
  <c r="M272" i="4"/>
  <c r="M273" i="4"/>
  <c r="M274" i="4"/>
  <c r="M275" i="4"/>
  <c r="M256" i="4"/>
  <c r="M257" i="4"/>
  <c r="M258" i="4"/>
  <c r="M259" i="4"/>
  <c r="M260" i="4"/>
  <c r="M261" i="4"/>
  <c r="M264" i="4"/>
  <c r="M265" i="4"/>
  <c r="M276" i="4"/>
  <c r="M277" i="4"/>
  <c r="M278" i="4"/>
  <c r="N268" i="4"/>
  <c r="N269" i="4"/>
  <c r="N270" i="4"/>
  <c r="N271" i="4"/>
  <c r="N272" i="4"/>
  <c r="N273" i="4"/>
  <c r="N274" i="4"/>
  <c r="N275" i="4"/>
  <c r="N256" i="4"/>
  <c r="N257" i="4"/>
  <c r="N258" i="4"/>
  <c r="N259" i="4"/>
  <c r="N260" i="4"/>
  <c r="N261" i="4"/>
  <c r="N264" i="4"/>
  <c r="N265" i="4"/>
  <c r="N276" i="4"/>
  <c r="N277" i="4"/>
  <c r="N278" i="4"/>
  <c r="O268" i="4"/>
  <c r="O269" i="4"/>
  <c r="O270" i="4"/>
  <c r="O271" i="4"/>
  <c r="O272" i="4"/>
  <c r="O273" i="4"/>
  <c r="O274" i="4"/>
  <c r="O275" i="4"/>
  <c r="O256" i="4"/>
  <c r="O257" i="4"/>
  <c r="O258" i="4"/>
  <c r="O259" i="4"/>
  <c r="O260" i="4"/>
  <c r="O261" i="4"/>
  <c r="O264" i="4"/>
  <c r="O265" i="4"/>
  <c r="O276" i="4"/>
  <c r="O277" i="4"/>
  <c r="O278" i="4"/>
  <c r="P268" i="4"/>
  <c r="P269" i="4"/>
  <c r="P270" i="4"/>
  <c r="P271" i="4"/>
  <c r="P272" i="4"/>
  <c r="P273" i="4"/>
  <c r="P274" i="4"/>
  <c r="P275" i="4"/>
  <c r="P256" i="4"/>
  <c r="P257" i="4"/>
  <c r="P258" i="4"/>
  <c r="P259" i="4"/>
  <c r="P260" i="4"/>
  <c r="P261" i="4"/>
  <c r="P264" i="4"/>
  <c r="P265" i="4"/>
  <c r="P276" i="4"/>
  <c r="P277" i="4"/>
  <c r="P278" i="4"/>
  <c r="Q268" i="4"/>
  <c r="Q269" i="4"/>
  <c r="Q270" i="4"/>
  <c r="Q271" i="4"/>
  <c r="Q272" i="4"/>
  <c r="Q273" i="4"/>
  <c r="Q274" i="4"/>
  <c r="Q275" i="4"/>
  <c r="Q256" i="4"/>
  <c r="Q257" i="4"/>
  <c r="Q258" i="4"/>
  <c r="Q259" i="4"/>
  <c r="Q260" i="4"/>
  <c r="Q261" i="4"/>
  <c r="Q264" i="4"/>
  <c r="Q265" i="4"/>
  <c r="Q276" i="4"/>
  <c r="Q277" i="4"/>
  <c r="Q278" i="4"/>
  <c r="R268" i="4"/>
  <c r="R269" i="4"/>
  <c r="R270" i="4"/>
  <c r="R271" i="4"/>
  <c r="R272" i="4"/>
  <c r="R273" i="4"/>
  <c r="R274" i="4"/>
  <c r="R275" i="4"/>
  <c r="R256" i="4"/>
  <c r="R257" i="4"/>
  <c r="R258" i="4"/>
  <c r="R259" i="4"/>
  <c r="R260" i="4"/>
  <c r="R261" i="4"/>
  <c r="R264" i="4"/>
  <c r="R265" i="4"/>
  <c r="R276" i="4"/>
  <c r="R277" i="4"/>
  <c r="R278" i="4"/>
  <c r="S268" i="4"/>
  <c r="S269" i="4"/>
  <c r="S270" i="4"/>
  <c r="S271" i="4"/>
  <c r="S272" i="4"/>
  <c r="S273" i="4"/>
  <c r="S274" i="4"/>
  <c r="S275" i="4"/>
  <c r="S256" i="4"/>
  <c r="S257" i="4"/>
  <c r="S258" i="4"/>
  <c r="S259" i="4"/>
  <c r="S260" i="4"/>
  <c r="S261" i="4"/>
  <c r="S264" i="4"/>
  <c r="S265" i="4"/>
  <c r="S276" i="4"/>
  <c r="S277" i="4"/>
  <c r="S278" i="4"/>
  <c r="T268" i="4"/>
  <c r="T269" i="4"/>
  <c r="T270" i="4"/>
  <c r="T271" i="4"/>
  <c r="T272" i="4"/>
  <c r="T273" i="4"/>
  <c r="T274" i="4"/>
  <c r="T275" i="4"/>
  <c r="T256" i="4"/>
  <c r="T257" i="4"/>
  <c r="T258" i="4"/>
  <c r="T259" i="4"/>
  <c r="T260" i="4"/>
  <c r="T261" i="4"/>
  <c r="T264" i="4"/>
  <c r="T265" i="4"/>
  <c r="T276" i="4"/>
  <c r="T277" i="4"/>
  <c r="T278" i="4"/>
  <c r="U268" i="4"/>
  <c r="U269" i="4"/>
  <c r="U270" i="4"/>
  <c r="U271" i="4"/>
  <c r="U272" i="4"/>
  <c r="U273" i="4"/>
  <c r="U274" i="4"/>
  <c r="U275" i="4"/>
  <c r="U256" i="4"/>
  <c r="U257" i="4"/>
  <c r="U258" i="4"/>
  <c r="U259" i="4"/>
  <c r="U260" i="4"/>
  <c r="U261" i="4"/>
  <c r="U264" i="4"/>
  <c r="U265" i="4"/>
  <c r="U276" i="4"/>
  <c r="U277" i="4"/>
  <c r="U278" i="4"/>
  <c r="V268" i="4"/>
  <c r="V269" i="4"/>
  <c r="V270" i="4"/>
  <c r="V278" i="4"/>
  <c r="W268" i="4"/>
  <c r="W269" i="4"/>
  <c r="W270" i="4"/>
  <c r="W271" i="4"/>
  <c r="W272" i="4"/>
  <c r="W273" i="4"/>
  <c r="W274" i="4"/>
  <c r="W275" i="4"/>
  <c r="W256" i="4"/>
  <c r="W257" i="4"/>
  <c r="W258" i="4"/>
  <c r="W259" i="4"/>
  <c r="W260" i="4"/>
  <c r="W261" i="4"/>
  <c r="W264" i="4"/>
  <c r="W265" i="4"/>
  <c r="W276" i="4"/>
  <c r="W277" i="4"/>
  <c r="W278" i="4"/>
  <c r="X268" i="4"/>
  <c r="X269" i="4"/>
  <c r="X270" i="4"/>
  <c r="X271" i="4"/>
  <c r="X272" i="4"/>
  <c r="X273" i="4"/>
  <c r="X274" i="4"/>
  <c r="X275" i="4"/>
  <c r="X256" i="4"/>
  <c r="X257" i="4"/>
  <c r="X258" i="4"/>
  <c r="X259" i="4"/>
  <c r="X260" i="4"/>
  <c r="X261" i="4"/>
  <c r="X264" i="4"/>
  <c r="X265" i="4"/>
  <c r="X276" i="4"/>
  <c r="X277" i="4"/>
  <c r="X278" i="4"/>
  <c r="Y268" i="4"/>
  <c r="Y269" i="4"/>
  <c r="Y270" i="4"/>
  <c r="Y271" i="4"/>
  <c r="Y272" i="4"/>
  <c r="Y273" i="4"/>
  <c r="Y274" i="4"/>
  <c r="Y275" i="4"/>
  <c r="Y256" i="4"/>
  <c r="Y257" i="4"/>
  <c r="Y258" i="4"/>
  <c r="Y259" i="4"/>
  <c r="Y260" i="4"/>
  <c r="Y261" i="4"/>
  <c r="Y264" i="4"/>
  <c r="Y265" i="4"/>
  <c r="Y276" i="4"/>
  <c r="Y277" i="4"/>
  <c r="Y278" i="4"/>
  <c r="Z268" i="4"/>
  <c r="Z269" i="4"/>
  <c r="Z270" i="4"/>
  <c r="Z271" i="4"/>
  <c r="Z272" i="4"/>
  <c r="Z273" i="4"/>
  <c r="Z274" i="4"/>
  <c r="Z275" i="4"/>
  <c r="Z256" i="4"/>
  <c r="Z257" i="4"/>
  <c r="Z258" i="4"/>
  <c r="Z259" i="4"/>
  <c r="Z260" i="4"/>
  <c r="Z261" i="4"/>
  <c r="Z264" i="4"/>
  <c r="Z265" i="4"/>
  <c r="Z276" i="4"/>
  <c r="Z277" i="4"/>
  <c r="Z278" i="4"/>
  <c r="AA268" i="4"/>
  <c r="AA269" i="4"/>
  <c r="AA270" i="4"/>
  <c r="AA274" i="4"/>
  <c r="AA278" i="4"/>
  <c r="G268" i="4"/>
  <c r="G269" i="4"/>
  <c r="G270" i="4"/>
  <c r="G271" i="4"/>
  <c r="G272" i="4"/>
  <c r="G273" i="4"/>
  <c r="G274" i="4"/>
  <c r="G275" i="4"/>
  <c r="G256" i="4"/>
  <c r="G257" i="4"/>
  <c r="G258" i="4"/>
  <c r="G259" i="4"/>
  <c r="G260" i="4"/>
  <c r="G261" i="4"/>
  <c r="G230" i="4"/>
  <c r="G231" i="4"/>
  <c r="G242" i="4"/>
  <c r="G243" i="4"/>
  <c r="G244" i="4"/>
  <c r="AA93" i="4"/>
  <c r="AA114" i="4"/>
  <c r="AA135" i="4"/>
  <c r="AA156" i="4"/>
  <c r="AA174" i="4"/>
  <c r="AA217" i="4"/>
  <c r="Z93" i="4"/>
  <c r="Z114" i="4"/>
  <c r="Z135" i="4"/>
  <c r="Z156" i="4"/>
  <c r="Z174" i="4"/>
  <c r="Z217" i="4"/>
  <c r="Y93" i="4"/>
  <c r="Y114" i="4"/>
  <c r="Y135" i="4"/>
  <c r="Y156" i="4"/>
  <c r="Y174" i="4"/>
  <c r="Y217" i="4"/>
  <c r="X93" i="4"/>
  <c r="X114" i="4"/>
  <c r="X135" i="4"/>
  <c r="X156" i="4"/>
  <c r="X174" i="4"/>
  <c r="X217" i="4"/>
  <c r="W93" i="4"/>
  <c r="W114" i="4"/>
  <c r="W135" i="4"/>
  <c r="W156" i="4"/>
  <c r="W174" i="4"/>
  <c r="W217" i="4"/>
  <c r="V93" i="4"/>
  <c r="V114" i="4"/>
  <c r="V135" i="4"/>
  <c r="V156" i="4"/>
  <c r="V174" i="4"/>
  <c r="V217" i="4"/>
  <c r="U93" i="4"/>
  <c r="U114" i="4"/>
  <c r="U135" i="4"/>
  <c r="U156" i="4"/>
  <c r="U174" i="4"/>
  <c r="U217" i="4"/>
  <c r="T93" i="4"/>
  <c r="T114" i="4"/>
  <c r="T135" i="4"/>
  <c r="T156" i="4"/>
  <c r="T174" i="4"/>
  <c r="T217" i="4"/>
  <c r="S93" i="4"/>
  <c r="S114" i="4"/>
  <c r="S135" i="4"/>
  <c r="S156" i="4"/>
  <c r="S174" i="4"/>
  <c r="S217" i="4"/>
  <c r="R93" i="4"/>
  <c r="R114" i="4"/>
  <c r="R135" i="4"/>
  <c r="R156" i="4"/>
  <c r="R174" i="4"/>
  <c r="R217" i="4"/>
  <c r="Q93" i="4"/>
  <c r="Q114" i="4"/>
  <c r="Q135" i="4"/>
  <c r="Q156" i="4"/>
  <c r="Q174" i="4"/>
  <c r="Q217" i="4"/>
  <c r="P93" i="4"/>
  <c r="P114" i="4"/>
  <c r="P135" i="4"/>
  <c r="P156" i="4"/>
  <c r="P174" i="4"/>
  <c r="P217" i="4"/>
  <c r="O93" i="4"/>
  <c r="O114" i="4"/>
  <c r="O135" i="4"/>
  <c r="O156" i="4"/>
  <c r="O174" i="4"/>
  <c r="O217" i="4"/>
  <c r="N93" i="4"/>
  <c r="N114" i="4"/>
  <c r="N135" i="4"/>
  <c r="N156" i="4"/>
  <c r="N174" i="4"/>
  <c r="N217" i="4"/>
  <c r="M93" i="4"/>
  <c r="M114" i="4"/>
  <c r="M135" i="4"/>
  <c r="M156" i="4"/>
  <c r="M174" i="4"/>
  <c r="M217" i="4"/>
  <c r="L93" i="4"/>
  <c r="L114" i="4"/>
  <c r="L135" i="4"/>
  <c r="L156" i="4"/>
  <c r="L174" i="4"/>
  <c r="L217" i="4"/>
  <c r="K93" i="4"/>
  <c r="K114" i="4"/>
  <c r="K135" i="4"/>
  <c r="K156" i="4"/>
  <c r="K174" i="4"/>
  <c r="K217" i="4"/>
  <c r="J93" i="4"/>
  <c r="J114" i="4"/>
  <c r="J135" i="4"/>
  <c r="J156" i="4"/>
  <c r="J174" i="4"/>
  <c r="J217" i="4"/>
  <c r="I93" i="4"/>
  <c r="I114" i="4"/>
  <c r="I135" i="4"/>
  <c r="I156" i="4"/>
  <c r="I174" i="4"/>
  <c r="I217" i="4"/>
  <c r="H93" i="4"/>
  <c r="H114" i="4"/>
  <c r="H135" i="4"/>
  <c r="H156" i="4"/>
  <c r="H174" i="4"/>
  <c r="H217" i="4"/>
  <c r="A213" i="4"/>
  <c r="A212" i="4"/>
  <c r="A211" i="4"/>
  <c r="A210" i="4"/>
  <c r="A206" i="4"/>
  <c r="A205" i="4"/>
  <c r="A204" i="4"/>
  <c r="A203" i="4"/>
  <c r="A198" i="4"/>
  <c r="A197" i="4"/>
  <c r="A194" i="4"/>
  <c r="A193" i="4"/>
  <c r="A192" i="4"/>
  <c r="A191" i="4"/>
  <c r="A186" i="4"/>
  <c r="A185" i="4"/>
  <c r="A184" i="4"/>
  <c r="C183" i="4"/>
  <c r="AA181" i="4"/>
  <c r="Z181" i="4"/>
  <c r="Y181" i="4"/>
  <c r="X181" i="4"/>
  <c r="W181" i="4"/>
  <c r="V181" i="4"/>
  <c r="U181" i="4"/>
  <c r="T181" i="4"/>
  <c r="S181" i="4"/>
  <c r="R181" i="4"/>
  <c r="Q181" i="4"/>
  <c r="P181" i="4"/>
  <c r="O181" i="4"/>
  <c r="N181" i="4"/>
  <c r="M181" i="4"/>
  <c r="L181" i="4"/>
  <c r="K181" i="4"/>
  <c r="J181" i="4"/>
  <c r="I181" i="4"/>
  <c r="H181" i="4"/>
  <c r="AA180" i="4"/>
  <c r="Z180" i="4"/>
  <c r="Y180" i="4"/>
  <c r="X180" i="4"/>
  <c r="W180" i="4"/>
  <c r="V180" i="4"/>
  <c r="U180" i="4"/>
  <c r="T180" i="4"/>
  <c r="S180" i="4"/>
  <c r="R180" i="4"/>
  <c r="Q180" i="4"/>
  <c r="P180" i="4"/>
  <c r="O180" i="4"/>
  <c r="N180" i="4"/>
  <c r="M180" i="4"/>
  <c r="L180" i="4"/>
  <c r="K180" i="4"/>
  <c r="J180" i="4"/>
  <c r="I180" i="4"/>
  <c r="H180" i="4"/>
  <c r="AA179" i="4"/>
  <c r="Z179" i="4"/>
  <c r="Y179" i="4"/>
  <c r="X179" i="4"/>
  <c r="W179" i="4"/>
  <c r="V179" i="4"/>
  <c r="U179" i="4"/>
  <c r="T179" i="4"/>
  <c r="S179" i="4"/>
  <c r="R179" i="4"/>
  <c r="Q179" i="4"/>
  <c r="P179" i="4"/>
  <c r="O179" i="4"/>
  <c r="N179" i="4"/>
  <c r="M179" i="4"/>
  <c r="L179" i="4"/>
  <c r="K179" i="4"/>
  <c r="J179" i="4"/>
  <c r="I179" i="4"/>
  <c r="H179" i="4"/>
  <c r="A165" i="4"/>
  <c r="A164" i="4"/>
  <c r="A160" i="4"/>
  <c r="A158" i="4"/>
  <c r="A155" i="4"/>
  <c r="A153" i="4"/>
  <c r="A144" i="4"/>
  <c r="A143" i="4"/>
  <c r="A139" i="4"/>
  <c r="A137" i="4"/>
  <c r="A134" i="4"/>
  <c r="A132" i="4"/>
  <c r="A123" i="4"/>
  <c r="A122" i="4"/>
  <c r="A116" i="4"/>
  <c r="A113" i="4"/>
  <c r="A111" i="4"/>
  <c r="A102" i="4"/>
  <c r="A101" i="4"/>
  <c r="A95" i="4"/>
  <c r="A92" i="4"/>
  <c r="A90" i="4"/>
  <c r="C87" i="4"/>
  <c r="E73" i="4"/>
  <c r="E80" i="4"/>
  <c r="E72" i="4"/>
  <c r="E79" i="4"/>
  <c r="E71" i="4"/>
  <c r="E78" i="4"/>
  <c r="A70" i="4"/>
  <c r="E59" i="4"/>
  <c r="E66" i="4"/>
  <c r="E58" i="4"/>
  <c r="E65" i="4"/>
  <c r="E57" i="4"/>
  <c r="E64" i="4"/>
  <c r="A56" i="4"/>
  <c r="A52" i="4"/>
  <c r="E40" i="4"/>
  <c r="E48" i="4"/>
  <c r="E39" i="4"/>
  <c r="E47" i="4"/>
  <c r="E38" i="4"/>
  <c r="E46" i="4"/>
  <c r="E37" i="4"/>
  <c r="E45" i="4"/>
  <c r="A36" i="4"/>
  <c r="E32" i="4"/>
  <c r="E23" i="4"/>
  <c r="E31" i="4"/>
  <c r="E22" i="4"/>
  <c r="E30" i="4"/>
  <c r="E21" i="4"/>
  <c r="E29" i="4"/>
  <c r="A20" i="4"/>
  <c r="A18" i="4"/>
  <c r="G16" i="4"/>
  <c r="A15" i="4"/>
  <c r="A14" i="4"/>
  <c r="A10" i="4"/>
  <c r="A9" i="4"/>
  <c r="A8" i="4"/>
  <c r="A7" i="4"/>
  <c r="A4" i="4"/>
  <c r="AA34" i="3"/>
  <c r="AB34" i="3"/>
  <c r="AC34" i="3"/>
  <c r="AD34" i="3"/>
  <c r="AA42" i="3"/>
  <c r="AB42" i="3"/>
  <c r="AC42" i="3"/>
  <c r="AD42" i="3"/>
  <c r="AA50" i="3"/>
  <c r="AB50" i="3"/>
  <c r="AC50" i="3"/>
  <c r="AD50" i="3"/>
  <c r="AA61" i="3"/>
  <c r="AB61" i="3"/>
  <c r="AC61" i="3"/>
  <c r="AD61" i="3"/>
  <c r="AE61" i="3"/>
  <c r="AF61" i="3"/>
  <c r="AA68" i="3"/>
  <c r="AB68" i="3"/>
  <c r="AC68" i="3"/>
  <c r="AD68" i="3"/>
  <c r="AA75" i="3"/>
  <c r="AB75" i="3"/>
  <c r="AC75" i="3"/>
  <c r="AD75" i="3"/>
  <c r="AE75" i="3"/>
  <c r="AF75" i="3"/>
  <c r="AA82" i="3"/>
  <c r="AB82" i="3"/>
  <c r="AC82" i="3"/>
  <c r="AD82" i="3"/>
  <c r="AA84" i="3"/>
  <c r="AB84" i="3"/>
  <c r="AC84" i="3"/>
  <c r="AD84" i="3"/>
  <c r="AE84" i="3"/>
  <c r="AF84" i="3"/>
  <c r="AA85" i="3"/>
  <c r="AB85" i="3"/>
  <c r="AC85" i="3"/>
  <c r="AD85" i="3"/>
  <c r="AA93" i="3"/>
  <c r="AB93" i="3"/>
  <c r="AC93" i="3"/>
  <c r="AD93" i="3"/>
  <c r="AE93" i="3"/>
  <c r="AF93" i="3"/>
  <c r="AA94" i="3"/>
  <c r="AB94" i="3"/>
  <c r="AC94" i="3"/>
  <c r="AD94" i="3"/>
  <c r="AA98" i="3"/>
  <c r="AB98" i="3"/>
  <c r="AC98" i="3"/>
  <c r="AD98" i="3"/>
  <c r="AA99" i="3"/>
  <c r="AB99" i="3"/>
  <c r="AC99" i="3"/>
  <c r="AD99" i="3"/>
  <c r="AA100" i="3"/>
  <c r="AB100" i="3"/>
  <c r="AC100" i="3"/>
  <c r="AD100" i="3"/>
  <c r="AA107" i="3"/>
  <c r="AB107" i="3"/>
  <c r="AC107" i="3"/>
  <c r="AD107" i="3"/>
  <c r="AA108" i="3"/>
  <c r="AB108" i="3"/>
  <c r="AC108" i="3"/>
  <c r="AD108" i="3"/>
  <c r="AA114" i="3"/>
  <c r="AB114" i="3"/>
  <c r="AC114" i="3"/>
  <c r="AD114" i="3"/>
  <c r="AE114" i="3"/>
  <c r="AF114" i="3"/>
  <c r="AA115" i="3"/>
  <c r="AB115" i="3"/>
  <c r="AC115" i="3"/>
  <c r="AD115" i="3"/>
  <c r="AA119" i="3"/>
  <c r="AB119" i="3"/>
  <c r="AC119" i="3"/>
  <c r="AD119" i="3"/>
  <c r="AA120" i="3"/>
  <c r="AB120" i="3"/>
  <c r="AC120" i="3"/>
  <c r="AD120" i="3"/>
  <c r="AA121" i="3"/>
  <c r="AB121" i="3"/>
  <c r="AC121" i="3"/>
  <c r="AD121" i="3"/>
  <c r="AA128" i="3"/>
  <c r="AB128" i="3"/>
  <c r="AC128" i="3"/>
  <c r="AD128" i="3"/>
  <c r="AA129" i="3"/>
  <c r="AB129" i="3"/>
  <c r="AC129" i="3"/>
  <c r="AD129" i="3"/>
  <c r="AA135" i="3"/>
  <c r="AB135" i="3"/>
  <c r="AC135" i="3"/>
  <c r="AD135" i="3"/>
  <c r="AE135" i="3"/>
  <c r="AF135" i="3"/>
  <c r="AA136" i="3"/>
  <c r="AB136" i="3"/>
  <c r="AC136" i="3"/>
  <c r="AD136" i="3"/>
  <c r="AA140" i="3"/>
  <c r="AB140" i="3"/>
  <c r="AC140" i="3"/>
  <c r="AD140" i="3"/>
  <c r="AA141" i="3"/>
  <c r="AB141" i="3"/>
  <c r="AC141" i="3"/>
  <c r="AD141" i="3"/>
  <c r="AA142" i="3"/>
  <c r="AB142" i="3"/>
  <c r="AC142" i="3"/>
  <c r="AD142" i="3"/>
  <c r="AA149" i="3"/>
  <c r="AB149" i="3"/>
  <c r="AC149" i="3"/>
  <c r="AD149" i="3"/>
  <c r="AA150" i="3"/>
  <c r="AB150" i="3"/>
  <c r="AC150" i="3"/>
  <c r="AD150" i="3"/>
  <c r="AA156" i="3"/>
  <c r="AB156" i="3"/>
  <c r="AC156" i="3"/>
  <c r="AD156" i="3"/>
  <c r="AE156" i="3"/>
  <c r="AF156" i="3"/>
  <c r="AA157" i="3"/>
  <c r="AB157" i="3"/>
  <c r="AC157" i="3"/>
  <c r="AD157" i="3"/>
  <c r="AA161" i="3"/>
  <c r="AB161" i="3"/>
  <c r="AC161" i="3"/>
  <c r="AD161" i="3"/>
  <c r="AA162" i="3"/>
  <c r="AB162" i="3"/>
  <c r="AC162" i="3"/>
  <c r="AD162" i="3"/>
  <c r="AA163" i="3"/>
  <c r="AB163" i="3"/>
  <c r="AC163" i="3"/>
  <c r="AD163" i="3"/>
  <c r="AA170" i="3"/>
  <c r="AB170" i="3"/>
  <c r="AC170" i="3"/>
  <c r="AD170" i="3"/>
  <c r="AA171" i="3"/>
  <c r="AB171" i="3"/>
  <c r="AC171" i="3"/>
  <c r="AD171" i="3"/>
  <c r="AA174" i="3"/>
  <c r="AB174" i="3"/>
  <c r="AC174" i="3"/>
  <c r="AD174" i="3"/>
  <c r="AE174" i="3"/>
  <c r="AF174" i="3"/>
  <c r="AA175" i="3"/>
  <c r="AB175" i="3"/>
  <c r="AC175" i="3"/>
  <c r="AD175" i="3"/>
  <c r="AA176" i="3"/>
  <c r="AB176" i="3"/>
  <c r="AC176" i="3"/>
  <c r="AD176" i="3"/>
  <c r="AA177" i="3"/>
  <c r="AB177" i="3"/>
  <c r="AC177" i="3"/>
  <c r="AD177" i="3"/>
  <c r="AA179" i="3"/>
  <c r="AB179" i="3"/>
  <c r="AC179" i="3"/>
  <c r="AD179" i="3"/>
  <c r="AE179" i="3"/>
  <c r="AF179" i="3"/>
  <c r="AA180" i="3"/>
  <c r="AB180" i="3"/>
  <c r="AC180" i="3"/>
  <c r="AD180" i="3"/>
  <c r="AE180" i="3"/>
  <c r="AF180" i="3"/>
  <c r="AA181" i="3"/>
  <c r="AB181" i="3"/>
  <c r="AC181" i="3"/>
  <c r="AD181" i="3"/>
  <c r="AE181" i="3"/>
  <c r="AF181" i="3"/>
  <c r="AA187" i="3"/>
  <c r="AB187" i="3"/>
  <c r="AC187" i="3"/>
  <c r="AD187" i="3"/>
  <c r="AA200" i="3"/>
  <c r="AB200" i="3"/>
  <c r="AC200" i="3"/>
  <c r="AD200" i="3"/>
  <c r="AA207" i="3"/>
  <c r="AB207" i="3"/>
  <c r="AC207" i="3"/>
  <c r="AD207" i="3"/>
  <c r="AA214" i="3"/>
  <c r="AB214" i="3"/>
  <c r="AC214" i="3"/>
  <c r="AD214" i="3"/>
  <c r="AE214" i="3"/>
  <c r="AA217" i="3"/>
  <c r="AB217" i="3"/>
  <c r="AC217" i="3"/>
  <c r="AD217" i="3"/>
  <c r="AE217" i="3"/>
  <c r="AF217" i="3"/>
  <c r="H26" i="3"/>
  <c r="H234" i="3"/>
  <c r="H61" i="3"/>
  <c r="H75" i="3"/>
  <c r="H84" i="3"/>
  <c r="H235" i="3"/>
  <c r="H236" i="3"/>
  <c r="H98" i="3"/>
  <c r="H99" i="3"/>
  <c r="H100" i="3"/>
  <c r="H108" i="3"/>
  <c r="H119" i="3"/>
  <c r="H120" i="3"/>
  <c r="H121" i="3"/>
  <c r="H129" i="3"/>
  <c r="H140" i="3"/>
  <c r="H141" i="3"/>
  <c r="H142" i="3"/>
  <c r="H150" i="3"/>
  <c r="H161" i="3"/>
  <c r="H162" i="3"/>
  <c r="H163" i="3"/>
  <c r="H171" i="3"/>
  <c r="H177" i="3"/>
  <c r="H237" i="3"/>
  <c r="H107" i="3"/>
  <c r="H128" i="3"/>
  <c r="H149" i="3"/>
  <c r="H170" i="3"/>
  <c r="H176" i="3"/>
  <c r="H187" i="3"/>
  <c r="H224" i="3"/>
  <c r="H238" i="3"/>
  <c r="H94" i="3"/>
  <c r="H115" i="3"/>
  <c r="H136" i="3"/>
  <c r="H157" i="3"/>
  <c r="H175" i="3"/>
  <c r="H200" i="3"/>
  <c r="H239" i="3"/>
  <c r="H207" i="3"/>
  <c r="H240" i="3"/>
  <c r="H214" i="3"/>
  <c r="H241" i="3"/>
  <c r="H42" i="3"/>
  <c r="H222" i="3"/>
  <c r="H223" i="3"/>
  <c r="H225" i="3"/>
  <c r="H34" i="3"/>
  <c r="H50" i="3"/>
  <c r="H68" i="3"/>
  <c r="H82" i="3"/>
  <c r="H85" i="3"/>
  <c r="H226" i="3"/>
  <c r="H227" i="3"/>
  <c r="AA222" i="3"/>
  <c r="AB222" i="3"/>
  <c r="AC222" i="3"/>
  <c r="AD222" i="3"/>
  <c r="AA223" i="3"/>
  <c r="AB223" i="3"/>
  <c r="AC223" i="3"/>
  <c r="AD223" i="3"/>
  <c r="AA224" i="3"/>
  <c r="AB224" i="3"/>
  <c r="AC224" i="3"/>
  <c r="AD224" i="3"/>
  <c r="AA225" i="3"/>
  <c r="AB225" i="3"/>
  <c r="AC225" i="3"/>
  <c r="AD225" i="3"/>
  <c r="AA226" i="3"/>
  <c r="AB226" i="3"/>
  <c r="AC226" i="3"/>
  <c r="AD226" i="3"/>
  <c r="AA227" i="3"/>
  <c r="AB227" i="3"/>
  <c r="AC227" i="3"/>
  <c r="AD227" i="3"/>
  <c r="AA235" i="3"/>
  <c r="AB235" i="3"/>
  <c r="AC235" i="3"/>
  <c r="AD235" i="3"/>
  <c r="AE235" i="3"/>
  <c r="AF235" i="3"/>
  <c r="AA236" i="3"/>
  <c r="AB236" i="3"/>
  <c r="AC236" i="3"/>
  <c r="AD236" i="3"/>
  <c r="AE236" i="3"/>
  <c r="AF236" i="3"/>
  <c r="AA237" i="3"/>
  <c r="AB237" i="3"/>
  <c r="AC237" i="3"/>
  <c r="AD237" i="3"/>
  <c r="AE237" i="3"/>
  <c r="AA238" i="3"/>
  <c r="AB238" i="3"/>
  <c r="AC238" i="3"/>
  <c r="AD238" i="3"/>
  <c r="AE238" i="3"/>
  <c r="AA239" i="3"/>
  <c r="AB239" i="3"/>
  <c r="AC239" i="3"/>
  <c r="AD239" i="3"/>
  <c r="AE239" i="3"/>
  <c r="AA240" i="3"/>
  <c r="AB240" i="3"/>
  <c r="AC240" i="3"/>
  <c r="AD240" i="3"/>
  <c r="AE240" i="3"/>
  <c r="AA241" i="3"/>
  <c r="AB241" i="3"/>
  <c r="AC241" i="3"/>
  <c r="AD241" i="3"/>
  <c r="AE241" i="3"/>
  <c r="AA256" i="3"/>
  <c r="AB256" i="3"/>
  <c r="AC256" i="3"/>
  <c r="AD256" i="3"/>
  <c r="AA257" i="3"/>
  <c r="AB257" i="3"/>
  <c r="AC257" i="3"/>
  <c r="AD257" i="3"/>
  <c r="AA258" i="3"/>
  <c r="AB258" i="3"/>
  <c r="AC258" i="3"/>
  <c r="AD258" i="3"/>
  <c r="AA259" i="3"/>
  <c r="AB259" i="3"/>
  <c r="AC259" i="3"/>
  <c r="AD259" i="3"/>
  <c r="AA260" i="3"/>
  <c r="AB260" i="3"/>
  <c r="AC260" i="3"/>
  <c r="AD260" i="3"/>
  <c r="AA261" i="3"/>
  <c r="AB261" i="3"/>
  <c r="AC261" i="3"/>
  <c r="AD261" i="3"/>
  <c r="AA264" i="3"/>
  <c r="AB264" i="3"/>
  <c r="AC264" i="3"/>
  <c r="AD264" i="3"/>
  <c r="AA265" i="3"/>
  <c r="AB265" i="3"/>
  <c r="AC265" i="3"/>
  <c r="AD265" i="3"/>
  <c r="AA268" i="3"/>
  <c r="AB268" i="3"/>
  <c r="AC268" i="3"/>
  <c r="AD268" i="3"/>
  <c r="AE268" i="3"/>
  <c r="AF268" i="3"/>
  <c r="AA269" i="3"/>
  <c r="AB269" i="3"/>
  <c r="AC269" i="3"/>
  <c r="AD269" i="3"/>
  <c r="AE269" i="3"/>
  <c r="AF269" i="3"/>
  <c r="AA270" i="3"/>
  <c r="AB270" i="3"/>
  <c r="AC270" i="3"/>
  <c r="AD270" i="3"/>
  <c r="AE270" i="3"/>
  <c r="AF270" i="3"/>
  <c r="AA271" i="3"/>
  <c r="AB271" i="3"/>
  <c r="AC271" i="3"/>
  <c r="AD271" i="3"/>
  <c r="AE271" i="3"/>
  <c r="AA272" i="3"/>
  <c r="AB272" i="3"/>
  <c r="AC272" i="3"/>
  <c r="AD272" i="3"/>
  <c r="AE272" i="3"/>
  <c r="AA273" i="3"/>
  <c r="AB273" i="3"/>
  <c r="AC273" i="3"/>
  <c r="AD273" i="3"/>
  <c r="AE273" i="3"/>
  <c r="AA274" i="3"/>
  <c r="AB274" i="3"/>
  <c r="AC274" i="3"/>
  <c r="AD274" i="3"/>
  <c r="AE274" i="3"/>
  <c r="AA275" i="3"/>
  <c r="AB275" i="3"/>
  <c r="AC275" i="3"/>
  <c r="AD275" i="3"/>
  <c r="AE275" i="3"/>
  <c r="AA276" i="3"/>
  <c r="AB276" i="3"/>
  <c r="AC276" i="3"/>
  <c r="AD276" i="3"/>
  <c r="AA277" i="3"/>
  <c r="AB277" i="3"/>
  <c r="AC277" i="3"/>
  <c r="AD277" i="3"/>
  <c r="AA278" i="3"/>
  <c r="AB278" i="3"/>
  <c r="AC278" i="3"/>
  <c r="AD278" i="3"/>
  <c r="AE278" i="3"/>
  <c r="AF278" i="3"/>
  <c r="H300" i="3"/>
  <c r="H301" i="3"/>
  <c r="H302" i="3"/>
  <c r="H303" i="3"/>
  <c r="H304" i="3"/>
  <c r="H305" i="3"/>
  <c r="H306" i="3"/>
  <c r="H307" i="3"/>
  <c r="H288" i="3"/>
  <c r="H289" i="3"/>
  <c r="H290" i="3"/>
  <c r="H291" i="3"/>
  <c r="H292" i="3"/>
  <c r="H293" i="3"/>
  <c r="AA288" i="3"/>
  <c r="AB288" i="3"/>
  <c r="AC288" i="3"/>
  <c r="AD288" i="3"/>
  <c r="AE288" i="3"/>
  <c r="AF288" i="3"/>
  <c r="AA289" i="3"/>
  <c r="AB289" i="3"/>
  <c r="AC289" i="3"/>
  <c r="AD289" i="3"/>
  <c r="AE289" i="3"/>
  <c r="AF289" i="3"/>
  <c r="AA290" i="3"/>
  <c r="AB290" i="3"/>
  <c r="AC290" i="3"/>
  <c r="AD290" i="3"/>
  <c r="AE290" i="3"/>
  <c r="AF290" i="3"/>
  <c r="AA291" i="3"/>
  <c r="AB291" i="3"/>
  <c r="AC291" i="3"/>
  <c r="AD291" i="3"/>
  <c r="AE291" i="3"/>
  <c r="AF291" i="3"/>
  <c r="AA292" i="3"/>
  <c r="AB292" i="3"/>
  <c r="AC292" i="3"/>
  <c r="AD292" i="3"/>
  <c r="AE292" i="3"/>
  <c r="AF292" i="3"/>
  <c r="AA293" i="3"/>
  <c r="AB293" i="3"/>
  <c r="AC293" i="3"/>
  <c r="AD293" i="3"/>
  <c r="AE293" i="3"/>
  <c r="AF293" i="3"/>
  <c r="AA300" i="3"/>
  <c r="AB300" i="3"/>
  <c r="AC300" i="3"/>
  <c r="AD300" i="3"/>
  <c r="AE300" i="3"/>
  <c r="AF300" i="3"/>
  <c r="AA301" i="3"/>
  <c r="AB301" i="3"/>
  <c r="AC301" i="3"/>
  <c r="AD301" i="3"/>
  <c r="AE301" i="3"/>
  <c r="AF301" i="3"/>
  <c r="AA302" i="3"/>
  <c r="AB302" i="3"/>
  <c r="AC302" i="3"/>
  <c r="AD302" i="3"/>
  <c r="AE302" i="3"/>
  <c r="AF302" i="3"/>
  <c r="AA303" i="3"/>
  <c r="AB303" i="3"/>
  <c r="AC303" i="3"/>
  <c r="AD303" i="3"/>
  <c r="AE303" i="3"/>
  <c r="AA304" i="3"/>
  <c r="AB304" i="3"/>
  <c r="AC304" i="3"/>
  <c r="AD304" i="3"/>
  <c r="AE304" i="3"/>
  <c r="AA305" i="3"/>
  <c r="AB305" i="3"/>
  <c r="AC305" i="3"/>
  <c r="AD305" i="3"/>
  <c r="AE305" i="3"/>
  <c r="AA306" i="3"/>
  <c r="AB306" i="3"/>
  <c r="AC306" i="3"/>
  <c r="AD306" i="3"/>
  <c r="AE306" i="3"/>
  <c r="AA307" i="3"/>
  <c r="AB307" i="3"/>
  <c r="AC307" i="3"/>
  <c r="AD307" i="3"/>
  <c r="AE307" i="3"/>
  <c r="A320" i="3"/>
  <c r="AK240" i="3"/>
  <c r="AK306" i="3"/>
  <c r="AK288" i="3"/>
  <c r="AK289" i="3"/>
  <c r="AK290" i="3"/>
  <c r="AK291" i="3"/>
  <c r="AK292" i="3"/>
  <c r="AK293" i="3"/>
  <c r="AK300" i="3"/>
  <c r="AK61" i="3"/>
  <c r="AK75" i="3"/>
  <c r="AK84" i="3"/>
  <c r="AK235" i="3"/>
  <c r="AK301" i="3"/>
  <c r="AK236" i="3"/>
  <c r="AK302" i="3"/>
  <c r="AJ300" i="3"/>
  <c r="AJ61" i="3"/>
  <c r="AJ75" i="3"/>
  <c r="AJ84" i="3"/>
  <c r="AJ235" i="3"/>
  <c r="AJ301" i="3"/>
  <c r="AJ236" i="3"/>
  <c r="AJ302" i="3"/>
  <c r="AJ98" i="3"/>
  <c r="AJ99" i="3"/>
  <c r="AJ100" i="3"/>
  <c r="AJ108" i="3"/>
  <c r="AJ119" i="3"/>
  <c r="AJ120" i="3"/>
  <c r="AJ121" i="3"/>
  <c r="AJ129" i="3"/>
  <c r="AJ140" i="3"/>
  <c r="AJ141" i="3"/>
  <c r="AJ142" i="3"/>
  <c r="AJ150" i="3"/>
  <c r="AJ161" i="3"/>
  <c r="AJ162" i="3"/>
  <c r="AJ163" i="3"/>
  <c r="AJ171" i="3"/>
  <c r="AJ177" i="3"/>
  <c r="AJ237" i="3"/>
  <c r="AJ303" i="3"/>
  <c r="AJ107" i="3"/>
  <c r="AJ128" i="3"/>
  <c r="AJ149" i="3"/>
  <c r="AJ170" i="3"/>
  <c r="AJ176" i="3"/>
  <c r="AJ187" i="3"/>
  <c r="AJ224" i="3"/>
  <c r="AJ238" i="3"/>
  <c r="AJ304" i="3"/>
  <c r="AJ94" i="3"/>
  <c r="AJ115" i="3"/>
  <c r="AJ136" i="3"/>
  <c r="AJ157" i="3"/>
  <c r="AJ175" i="3"/>
  <c r="AJ200" i="3"/>
  <c r="AJ239" i="3"/>
  <c r="AJ305" i="3"/>
  <c r="AJ207" i="3"/>
  <c r="AJ240" i="3"/>
  <c r="AJ306" i="3"/>
  <c r="AJ214" i="3"/>
  <c r="AJ241" i="3"/>
  <c r="AJ307" i="3"/>
  <c r="AJ42" i="3"/>
  <c r="AJ222" i="3"/>
  <c r="AJ288" i="3"/>
  <c r="AJ223" i="3"/>
  <c r="AJ289" i="3"/>
  <c r="AJ290" i="3"/>
  <c r="AJ225" i="3"/>
  <c r="AJ291" i="3"/>
  <c r="AJ34" i="3"/>
  <c r="AJ50" i="3"/>
  <c r="AJ68" i="3"/>
  <c r="AJ82" i="3"/>
  <c r="AJ85" i="3"/>
  <c r="AJ226" i="3"/>
  <c r="AJ292" i="3"/>
  <c r="AJ227" i="3"/>
  <c r="AJ293" i="3"/>
  <c r="AI300" i="3"/>
  <c r="AI61" i="3"/>
  <c r="AI75" i="3"/>
  <c r="AI84" i="3"/>
  <c r="AI235" i="3"/>
  <c r="AI301" i="3"/>
  <c r="AI236" i="3"/>
  <c r="AI302" i="3"/>
  <c r="AI98" i="3"/>
  <c r="AI99" i="3"/>
  <c r="AI100" i="3"/>
  <c r="AI108" i="3"/>
  <c r="AI119" i="3"/>
  <c r="AI120" i="3"/>
  <c r="AI121" i="3"/>
  <c r="AI129" i="3"/>
  <c r="AI140" i="3"/>
  <c r="AI141" i="3"/>
  <c r="AI142" i="3"/>
  <c r="AI150" i="3"/>
  <c r="AI161" i="3"/>
  <c r="AI162" i="3"/>
  <c r="AI163" i="3"/>
  <c r="AI171" i="3"/>
  <c r="AI177" i="3"/>
  <c r="AI237" i="3"/>
  <c r="AI303" i="3"/>
  <c r="AI107" i="3"/>
  <c r="AI128" i="3"/>
  <c r="AI149" i="3"/>
  <c r="AI170" i="3"/>
  <c r="AI176" i="3"/>
  <c r="AI187" i="3"/>
  <c r="AI224" i="3"/>
  <c r="AI238" i="3"/>
  <c r="AI304" i="3"/>
  <c r="AI94" i="3"/>
  <c r="AI115" i="3"/>
  <c r="AI136" i="3"/>
  <c r="AI157" i="3"/>
  <c r="AI175" i="3"/>
  <c r="AI200" i="3"/>
  <c r="AI239" i="3"/>
  <c r="AI305" i="3"/>
  <c r="AI207" i="3"/>
  <c r="AI240" i="3"/>
  <c r="AI306" i="3"/>
  <c r="AI214" i="3"/>
  <c r="AI241" i="3"/>
  <c r="AI307" i="3"/>
  <c r="AI42" i="3"/>
  <c r="AI222" i="3"/>
  <c r="AI288" i="3"/>
  <c r="AI223" i="3"/>
  <c r="AI289" i="3"/>
  <c r="AI290" i="3"/>
  <c r="AI225" i="3"/>
  <c r="AI291" i="3"/>
  <c r="AI34" i="3"/>
  <c r="AI50" i="3"/>
  <c r="AI68" i="3"/>
  <c r="AI82" i="3"/>
  <c r="AI85" i="3"/>
  <c r="AI226" i="3"/>
  <c r="AI292" i="3"/>
  <c r="AI227" i="3"/>
  <c r="AI293" i="3"/>
  <c r="AH300" i="3"/>
  <c r="AH61" i="3"/>
  <c r="AH75" i="3"/>
  <c r="AH84" i="3"/>
  <c r="AH235" i="3"/>
  <c r="AH301" i="3"/>
  <c r="AH236" i="3"/>
  <c r="AH302" i="3"/>
  <c r="AH98" i="3"/>
  <c r="AH99" i="3"/>
  <c r="AH100" i="3"/>
  <c r="AH108" i="3"/>
  <c r="AH119" i="3"/>
  <c r="AH120" i="3"/>
  <c r="AH121" i="3"/>
  <c r="AH129" i="3"/>
  <c r="AH140" i="3"/>
  <c r="AH141" i="3"/>
  <c r="AH142" i="3"/>
  <c r="AH150" i="3"/>
  <c r="AH161" i="3"/>
  <c r="AH162" i="3"/>
  <c r="AH163" i="3"/>
  <c r="AH171" i="3"/>
  <c r="AH177" i="3"/>
  <c r="AH237" i="3"/>
  <c r="AH303" i="3"/>
  <c r="AH107" i="3"/>
  <c r="AH128" i="3"/>
  <c r="AH149" i="3"/>
  <c r="AH170" i="3"/>
  <c r="AH176" i="3"/>
  <c r="AH187" i="3"/>
  <c r="AH224" i="3"/>
  <c r="AH238" i="3"/>
  <c r="AH304" i="3"/>
  <c r="AH94" i="3"/>
  <c r="AH115" i="3"/>
  <c r="AH136" i="3"/>
  <c r="AH157" i="3"/>
  <c r="AH175" i="3"/>
  <c r="AH200" i="3"/>
  <c r="AH239" i="3"/>
  <c r="AH305" i="3"/>
  <c r="AH207" i="3"/>
  <c r="AH240" i="3"/>
  <c r="AH306" i="3"/>
  <c r="AH214" i="3"/>
  <c r="AH241" i="3"/>
  <c r="AH307" i="3"/>
  <c r="AH42" i="3"/>
  <c r="AH222" i="3"/>
  <c r="AH288" i="3"/>
  <c r="AH223" i="3"/>
  <c r="AH289" i="3"/>
  <c r="AH290" i="3"/>
  <c r="AH225" i="3"/>
  <c r="AH291" i="3"/>
  <c r="AH34" i="3"/>
  <c r="AH50" i="3"/>
  <c r="AH68" i="3"/>
  <c r="AH82" i="3"/>
  <c r="AH85" i="3"/>
  <c r="AH226" i="3"/>
  <c r="AH292" i="3"/>
  <c r="AH227" i="3"/>
  <c r="AH293" i="3"/>
  <c r="AG300" i="3"/>
  <c r="AG61" i="3"/>
  <c r="AG75" i="3"/>
  <c r="AG84" i="3"/>
  <c r="AG235" i="3"/>
  <c r="AG301" i="3"/>
  <c r="AG236" i="3"/>
  <c r="AG302" i="3"/>
  <c r="AG98" i="3"/>
  <c r="AG99" i="3"/>
  <c r="AG100" i="3"/>
  <c r="AG108" i="3"/>
  <c r="AG119" i="3"/>
  <c r="AG120" i="3"/>
  <c r="AG121" i="3"/>
  <c r="AG129" i="3"/>
  <c r="AG140" i="3"/>
  <c r="AG141" i="3"/>
  <c r="AG142" i="3"/>
  <c r="AG150" i="3"/>
  <c r="AG161" i="3"/>
  <c r="AG162" i="3"/>
  <c r="AG163" i="3"/>
  <c r="AG171" i="3"/>
  <c r="AG177" i="3"/>
  <c r="AG237" i="3"/>
  <c r="AG303" i="3"/>
  <c r="AG107" i="3"/>
  <c r="AG128" i="3"/>
  <c r="AG149" i="3"/>
  <c r="AG170" i="3"/>
  <c r="AG176" i="3"/>
  <c r="AG187" i="3"/>
  <c r="AG224" i="3"/>
  <c r="AG238" i="3"/>
  <c r="AG304" i="3"/>
  <c r="AG94" i="3"/>
  <c r="AG115" i="3"/>
  <c r="AG136" i="3"/>
  <c r="AG157" i="3"/>
  <c r="AG175" i="3"/>
  <c r="AG200" i="3"/>
  <c r="AG239" i="3"/>
  <c r="AG305" i="3"/>
  <c r="AG207" i="3"/>
  <c r="AG240" i="3"/>
  <c r="AG306" i="3"/>
  <c r="AG214" i="3"/>
  <c r="AG241" i="3"/>
  <c r="AG307" i="3"/>
  <c r="AG42" i="3"/>
  <c r="AG222" i="3"/>
  <c r="AG288" i="3"/>
  <c r="AG223" i="3"/>
  <c r="AG289" i="3"/>
  <c r="AG290" i="3"/>
  <c r="AG225" i="3"/>
  <c r="AG291" i="3"/>
  <c r="AG34" i="3"/>
  <c r="AG50" i="3"/>
  <c r="AG68" i="3"/>
  <c r="AG82" i="3"/>
  <c r="AG85" i="3"/>
  <c r="AG226" i="3"/>
  <c r="AG292" i="3"/>
  <c r="AG227" i="3"/>
  <c r="AG293" i="3"/>
  <c r="Z300" i="3"/>
  <c r="Z61" i="3"/>
  <c r="Z75" i="3"/>
  <c r="Z84" i="3"/>
  <c r="Z235" i="3"/>
  <c r="Z301" i="3"/>
  <c r="Z236" i="3"/>
  <c r="Z302" i="3"/>
  <c r="Z98" i="3"/>
  <c r="Z99" i="3"/>
  <c r="Z100" i="3"/>
  <c r="Z108" i="3"/>
  <c r="Z119" i="3"/>
  <c r="Z120" i="3"/>
  <c r="Z121" i="3"/>
  <c r="Z129" i="3"/>
  <c r="Z140" i="3"/>
  <c r="Z141" i="3"/>
  <c r="Z142" i="3"/>
  <c r="Z150" i="3"/>
  <c r="Z161" i="3"/>
  <c r="Z162" i="3"/>
  <c r="Z163" i="3"/>
  <c r="Z171" i="3"/>
  <c r="Z177" i="3"/>
  <c r="Z237" i="3"/>
  <c r="Z303" i="3"/>
  <c r="Z107" i="3"/>
  <c r="Z128" i="3"/>
  <c r="Z149" i="3"/>
  <c r="Z170" i="3"/>
  <c r="Z176" i="3"/>
  <c r="Z187" i="3"/>
  <c r="Z224" i="3"/>
  <c r="Z238" i="3"/>
  <c r="Z304" i="3"/>
  <c r="Z94" i="3"/>
  <c r="Z115" i="3"/>
  <c r="Z136" i="3"/>
  <c r="Z157" i="3"/>
  <c r="Z175" i="3"/>
  <c r="Z200" i="3"/>
  <c r="Z239" i="3"/>
  <c r="Z305" i="3"/>
  <c r="Z207" i="3"/>
  <c r="Z240" i="3"/>
  <c r="Z306" i="3"/>
  <c r="Z214" i="3"/>
  <c r="Z241" i="3"/>
  <c r="Z307" i="3"/>
  <c r="Z42" i="3"/>
  <c r="Z222" i="3"/>
  <c r="Z288" i="3"/>
  <c r="Z223" i="3"/>
  <c r="Z289" i="3"/>
  <c r="Z290" i="3"/>
  <c r="Z225" i="3"/>
  <c r="Z291" i="3"/>
  <c r="Z34" i="3"/>
  <c r="Z50" i="3"/>
  <c r="Z68" i="3"/>
  <c r="Z82" i="3"/>
  <c r="Z85" i="3"/>
  <c r="Z226" i="3"/>
  <c r="Z292" i="3"/>
  <c r="Z227" i="3"/>
  <c r="Z293" i="3"/>
  <c r="Y300" i="3"/>
  <c r="Y61" i="3"/>
  <c r="Y75" i="3"/>
  <c r="Y84" i="3"/>
  <c r="Y235" i="3"/>
  <c r="Y301" i="3"/>
  <c r="Y236" i="3"/>
  <c r="Y302" i="3"/>
  <c r="Y98" i="3"/>
  <c r="Y99" i="3"/>
  <c r="Y100" i="3"/>
  <c r="Y108" i="3"/>
  <c r="Y119" i="3"/>
  <c r="Y120" i="3"/>
  <c r="Y121" i="3"/>
  <c r="Y129" i="3"/>
  <c r="Y140" i="3"/>
  <c r="Y141" i="3"/>
  <c r="Y142" i="3"/>
  <c r="Y150" i="3"/>
  <c r="Y161" i="3"/>
  <c r="Y162" i="3"/>
  <c r="Y163" i="3"/>
  <c r="Y171" i="3"/>
  <c r="Y177" i="3"/>
  <c r="Y237" i="3"/>
  <c r="Y303" i="3"/>
  <c r="Y107" i="3"/>
  <c r="Y128" i="3"/>
  <c r="Y149" i="3"/>
  <c r="Y170" i="3"/>
  <c r="Y176" i="3"/>
  <c r="Y187" i="3"/>
  <c r="Y224" i="3"/>
  <c r="Y238" i="3"/>
  <c r="Y304" i="3"/>
  <c r="Y94" i="3"/>
  <c r="Y115" i="3"/>
  <c r="Y136" i="3"/>
  <c r="Y157" i="3"/>
  <c r="Y175" i="3"/>
  <c r="Y200" i="3"/>
  <c r="Y239" i="3"/>
  <c r="Y305" i="3"/>
  <c r="Y207" i="3"/>
  <c r="Y240" i="3"/>
  <c r="Y306" i="3"/>
  <c r="Y214" i="3"/>
  <c r="Y241" i="3"/>
  <c r="Y307" i="3"/>
  <c r="Y42" i="3"/>
  <c r="Y222" i="3"/>
  <c r="Y288" i="3"/>
  <c r="Y223" i="3"/>
  <c r="Y289" i="3"/>
  <c r="Y290" i="3"/>
  <c r="Y225" i="3"/>
  <c r="Y291" i="3"/>
  <c r="Y34" i="3"/>
  <c r="Y50" i="3"/>
  <c r="Y68" i="3"/>
  <c r="Y82" i="3"/>
  <c r="Y85" i="3"/>
  <c r="Y226" i="3"/>
  <c r="Y292" i="3"/>
  <c r="Y227" i="3"/>
  <c r="Y293" i="3"/>
  <c r="X300" i="3"/>
  <c r="X61" i="3"/>
  <c r="X75" i="3"/>
  <c r="X84" i="3"/>
  <c r="X235" i="3"/>
  <c r="X301" i="3"/>
  <c r="X236" i="3"/>
  <c r="X302" i="3"/>
  <c r="X98" i="3"/>
  <c r="X99" i="3"/>
  <c r="X100" i="3"/>
  <c r="X108" i="3"/>
  <c r="X119" i="3"/>
  <c r="X120" i="3"/>
  <c r="X121" i="3"/>
  <c r="X129" i="3"/>
  <c r="X140" i="3"/>
  <c r="X141" i="3"/>
  <c r="X142" i="3"/>
  <c r="X150" i="3"/>
  <c r="X161" i="3"/>
  <c r="X162" i="3"/>
  <c r="X163" i="3"/>
  <c r="X171" i="3"/>
  <c r="X177" i="3"/>
  <c r="X237" i="3"/>
  <c r="X303" i="3"/>
  <c r="X107" i="3"/>
  <c r="X128" i="3"/>
  <c r="X149" i="3"/>
  <c r="X170" i="3"/>
  <c r="X176" i="3"/>
  <c r="X187" i="3"/>
  <c r="X224" i="3"/>
  <c r="X238" i="3"/>
  <c r="X304" i="3"/>
  <c r="X94" i="3"/>
  <c r="X115" i="3"/>
  <c r="X136" i="3"/>
  <c r="X157" i="3"/>
  <c r="X175" i="3"/>
  <c r="X200" i="3"/>
  <c r="X239" i="3"/>
  <c r="X305" i="3"/>
  <c r="X207" i="3"/>
  <c r="X240" i="3"/>
  <c r="X306" i="3"/>
  <c r="X214" i="3"/>
  <c r="X241" i="3"/>
  <c r="X307" i="3"/>
  <c r="X42" i="3"/>
  <c r="X222" i="3"/>
  <c r="X288" i="3"/>
  <c r="X223" i="3"/>
  <c r="X289" i="3"/>
  <c r="X290" i="3"/>
  <c r="X225" i="3"/>
  <c r="X291" i="3"/>
  <c r="X34" i="3"/>
  <c r="X50" i="3"/>
  <c r="X68" i="3"/>
  <c r="X82" i="3"/>
  <c r="X85" i="3"/>
  <c r="X226" i="3"/>
  <c r="X292" i="3"/>
  <c r="X227" i="3"/>
  <c r="X293" i="3"/>
  <c r="W300" i="3"/>
  <c r="W61" i="3"/>
  <c r="W75" i="3"/>
  <c r="W84" i="3"/>
  <c r="W235" i="3"/>
  <c r="W301" i="3"/>
  <c r="W236" i="3"/>
  <c r="W302" i="3"/>
  <c r="W98" i="3"/>
  <c r="W99" i="3"/>
  <c r="W100" i="3"/>
  <c r="W108" i="3"/>
  <c r="W119" i="3"/>
  <c r="W120" i="3"/>
  <c r="W121" i="3"/>
  <c r="W129" i="3"/>
  <c r="W140" i="3"/>
  <c r="W141" i="3"/>
  <c r="W142" i="3"/>
  <c r="W150" i="3"/>
  <c r="W161" i="3"/>
  <c r="W162" i="3"/>
  <c r="W163" i="3"/>
  <c r="W171" i="3"/>
  <c r="W177" i="3"/>
  <c r="W237" i="3"/>
  <c r="W303" i="3"/>
  <c r="W107" i="3"/>
  <c r="W128" i="3"/>
  <c r="W149" i="3"/>
  <c r="W170" i="3"/>
  <c r="W176" i="3"/>
  <c r="W187" i="3"/>
  <c r="W224" i="3"/>
  <c r="W238" i="3"/>
  <c r="W304" i="3"/>
  <c r="W94" i="3"/>
  <c r="W115" i="3"/>
  <c r="W136" i="3"/>
  <c r="W157" i="3"/>
  <c r="W175" i="3"/>
  <c r="W200" i="3"/>
  <c r="W239" i="3"/>
  <c r="W305" i="3"/>
  <c r="W207" i="3"/>
  <c r="W240" i="3"/>
  <c r="W306" i="3"/>
  <c r="W214" i="3"/>
  <c r="W241" i="3"/>
  <c r="W307" i="3"/>
  <c r="W42" i="3"/>
  <c r="W222" i="3"/>
  <c r="W288" i="3"/>
  <c r="W223" i="3"/>
  <c r="W289" i="3"/>
  <c r="W290" i="3"/>
  <c r="W225" i="3"/>
  <c r="W291" i="3"/>
  <c r="W34" i="3"/>
  <c r="W50" i="3"/>
  <c r="W68" i="3"/>
  <c r="W82" i="3"/>
  <c r="W85" i="3"/>
  <c r="W226" i="3"/>
  <c r="W292" i="3"/>
  <c r="W227" i="3"/>
  <c r="W293" i="3"/>
  <c r="V300" i="3"/>
  <c r="V61" i="3"/>
  <c r="V75" i="3"/>
  <c r="V84" i="3"/>
  <c r="V235" i="3"/>
  <c r="V301" i="3"/>
  <c r="V236" i="3"/>
  <c r="V302" i="3"/>
  <c r="V98" i="3"/>
  <c r="V99" i="3"/>
  <c r="V100" i="3"/>
  <c r="V108" i="3"/>
  <c r="V119" i="3"/>
  <c r="V120" i="3"/>
  <c r="V121" i="3"/>
  <c r="V129" i="3"/>
  <c r="V140" i="3"/>
  <c r="V141" i="3"/>
  <c r="V142" i="3"/>
  <c r="V150" i="3"/>
  <c r="V161" i="3"/>
  <c r="V162" i="3"/>
  <c r="V163" i="3"/>
  <c r="V171" i="3"/>
  <c r="V177" i="3"/>
  <c r="V237" i="3"/>
  <c r="V303" i="3"/>
  <c r="V107" i="3"/>
  <c r="V128" i="3"/>
  <c r="V149" i="3"/>
  <c r="V170" i="3"/>
  <c r="V176" i="3"/>
  <c r="V187" i="3"/>
  <c r="V224" i="3"/>
  <c r="V238" i="3"/>
  <c r="V304" i="3"/>
  <c r="V94" i="3"/>
  <c r="V115" i="3"/>
  <c r="V136" i="3"/>
  <c r="V157" i="3"/>
  <c r="V175" i="3"/>
  <c r="V200" i="3"/>
  <c r="V239" i="3"/>
  <c r="V305" i="3"/>
  <c r="V207" i="3"/>
  <c r="V240" i="3"/>
  <c r="V306" i="3"/>
  <c r="V214" i="3"/>
  <c r="V241" i="3"/>
  <c r="V307" i="3"/>
  <c r="V42" i="3"/>
  <c r="V222" i="3"/>
  <c r="V288" i="3"/>
  <c r="V223" i="3"/>
  <c r="V289" i="3"/>
  <c r="V290" i="3"/>
  <c r="V225" i="3"/>
  <c r="V291" i="3"/>
  <c r="V34" i="3"/>
  <c r="V50" i="3"/>
  <c r="V68" i="3"/>
  <c r="V82" i="3"/>
  <c r="V85" i="3"/>
  <c r="V226" i="3"/>
  <c r="V292" i="3"/>
  <c r="V227" i="3"/>
  <c r="V293" i="3"/>
  <c r="U300" i="3"/>
  <c r="U61" i="3"/>
  <c r="U75" i="3"/>
  <c r="U84" i="3"/>
  <c r="U235" i="3"/>
  <c r="U301" i="3"/>
  <c r="U236" i="3"/>
  <c r="U302" i="3"/>
  <c r="U98" i="3"/>
  <c r="U99" i="3"/>
  <c r="U100" i="3"/>
  <c r="U108" i="3"/>
  <c r="U119" i="3"/>
  <c r="U120" i="3"/>
  <c r="U121" i="3"/>
  <c r="U129" i="3"/>
  <c r="U140" i="3"/>
  <c r="U141" i="3"/>
  <c r="U142" i="3"/>
  <c r="U150" i="3"/>
  <c r="U161" i="3"/>
  <c r="U162" i="3"/>
  <c r="U163" i="3"/>
  <c r="U171" i="3"/>
  <c r="U177" i="3"/>
  <c r="U237" i="3"/>
  <c r="U303" i="3"/>
  <c r="U107" i="3"/>
  <c r="U128" i="3"/>
  <c r="U149" i="3"/>
  <c r="U170" i="3"/>
  <c r="U176" i="3"/>
  <c r="U187" i="3"/>
  <c r="U224" i="3"/>
  <c r="U238" i="3"/>
  <c r="U304" i="3"/>
  <c r="U94" i="3"/>
  <c r="U115" i="3"/>
  <c r="U136" i="3"/>
  <c r="U157" i="3"/>
  <c r="U175" i="3"/>
  <c r="U200" i="3"/>
  <c r="U239" i="3"/>
  <c r="U305" i="3"/>
  <c r="U207" i="3"/>
  <c r="U240" i="3"/>
  <c r="U306" i="3"/>
  <c r="U214" i="3"/>
  <c r="U241" i="3"/>
  <c r="U307" i="3"/>
  <c r="U42" i="3"/>
  <c r="U222" i="3"/>
  <c r="U288" i="3"/>
  <c r="U223" i="3"/>
  <c r="U289" i="3"/>
  <c r="U290" i="3"/>
  <c r="U225" i="3"/>
  <c r="U291" i="3"/>
  <c r="U34" i="3"/>
  <c r="U50" i="3"/>
  <c r="U68" i="3"/>
  <c r="U82" i="3"/>
  <c r="U85" i="3"/>
  <c r="U226" i="3"/>
  <c r="U292" i="3"/>
  <c r="U227" i="3"/>
  <c r="U293" i="3"/>
  <c r="T300" i="3"/>
  <c r="T61" i="3"/>
  <c r="T75" i="3"/>
  <c r="T84" i="3"/>
  <c r="T235" i="3"/>
  <c r="T301" i="3"/>
  <c r="T236" i="3"/>
  <c r="T302" i="3"/>
  <c r="T98" i="3"/>
  <c r="T99" i="3"/>
  <c r="T100" i="3"/>
  <c r="T108" i="3"/>
  <c r="T119" i="3"/>
  <c r="T120" i="3"/>
  <c r="T121" i="3"/>
  <c r="T129" i="3"/>
  <c r="T140" i="3"/>
  <c r="T141" i="3"/>
  <c r="T142" i="3"/>
  <c r="T150" i="3"/>
  <c r="T161" i="3"/>
  <c r="T162" i="3"/>
  <c r="T163" i="3"/>
  <c r="T171" i="3"/>
  <c r="T177" i="3"/>
  <c r="T237" i="3"/>
  <c r="T303" i="3"/>
  <c r="T107" i="3"/>
  <c r="T128" i="3"/>
  <c r="T149" i="3"/>
  <c r="T170" i="3"/>
  <c r="T176" i="3"/>
  <c r="T187" i="3"/>
  <c r="T224" i="3"/>
  <c r="T238" i="3"/>
  <c r="T304" i="3"/>
  <c r="T94" i="3"/>
  <c r="T115" i="3"/>
  <c r="T136" i="3"/>
  <c r="T157" i="3"/>
  <c r="T175" i="3"/>
  <c r="T200" i="3"/>
  <c r="T239" i="3"/>
  <c r="T305" i="3"/>
  <c r="T207" i="3"/>
  <c r="T240" i="3"/>
  <c r="T306" i="3"/>
  <c r="T214" i="3"/>
  <c r="T241" i="3"/>
  <c r="T307" i="3"/>
  <c r="T42" i="3"/>
  <c r="T222" i="3"/>
  <c r="T288" i="3"/>
  <c r="T223" i="3"/>
  <c r="T289" i="3"/>
  <c r="T290" i="3"/>
  <c r="T225" i="3"/>
  <c r="T291" i="3"/>
  <c r="T34" i="3"/>
  <c r="T50" i="3"/>
  <c r="T68" i="3"/>
  <c r="T82" i="3"/>
  <c r="T85" i="3"/>
  <c r="T226" i="3"/>
  <c r="T292" i="3"/>
  <c r="T227" i="3"/>
  <c r="T293" i="3"/>
  <c r="S300" i="3"/>
  <c r="S61" i="3"/>
  <c r="S75" i="3"/>
  <c r="S84" i="3"/>
  <c r="S235" i="3"/>
  <c r="S301" i="3"/>
  <c r="S236" i="3"/>
  <c r="S302" i="3"/>
  <c r="S98" i="3"/>
  <c r="S99" i="3"/>
  <c r="S100" i="3"/>
  <c r="S108" i="3"/>
  <c r="S119" i="3"/>
  <c r="S120" i="3"/>
  <c r="S121" i="3"/>
  <c r="S129" i="3"/>
  <c r="S140" i="3"/>
  <c r="S141" i="3"/>
  <c r="S142" i="3"/>
  <c r="S150" i="3"/>
  <c r="S161" i="3"/>
  <c r="S162" i="3"/>
  <c r="S163" i="3"/>
  <c r="S171" i="3"/>
  <c r="S177" i="3"/>
  <c r="S237" i="3"/>
  <c r="S303" i="3"/>
  <c r="S107" i="3"/>
  <c r="S128" i="3"/>
  <c r="S149" i="3"/>
  <c r="S170" i="3"/>
  <c r="S176" i="3"/>
  <c r="S187" i="3"/>
  <c r="S224" i="3"/>
  <c r="S238" i="3"/>
  <c r="S304" i="3"/>
  <c r="S94" i="3"/>
  <c r="S115" i="3"/>
  <c r="S136" i="3"/>
  <c r="S157" i="3"/>
  <c r="S175" i="3"/>
  <c r="S200" i="3"/>
  <c r="S239" i="3"/>
  <c r="S305" i="3"/>
  <c r="S207" i="3"/>
  <c r="S240" i="3"/>
  <c r="S306" i="3"/>
  <c r="S214" i="3"/>
  <c r="S241" i="3"/>
  <c r="S307" i="3"/>
  <c r="S42" i="3"/>
  <c r="S222" i="3"/>
  <c r="S288" i="3"/>
  <c r="S223" i="3"/>
  <c r="S289" i="3"/>
  <c r="S290" i="3"/>
  <c r="S225" i="3"/>
  <c r="S291" i="3"/>
  <c r="S34" i="3"/>
  <c r="S50" i="3"/>
  <c r="S68" i="3"/>
  <c r="S82" i="3"/>
  <c r="S85" i="3"/>
  <c r="S226" i="3"/>
  <c r="S292" i="3"/>
  <c r="S227" i="3"/>
  <c r="S293" i="3"/>
  <c r="R300" i="3"/>
  <c r="R61" i="3"/>
  <c r="R75" i="3"/>
  <c r="R84" i="3"/>
  <c r="R235" i="3"/>
  <c r="R301" i="3"/>
  <c r="R236" i="3"/>
  <c r="R302" i="3"/>
  <c r="R98" i="3"/>
  <c r="R99" i="3"/>
  <c r="R100" i="3"/>
  <c r="R108" i="3"/>
  <c r="R119" i="3"/>
  <c r="R120" i="3"/>
  <c r="R121" i="3"/>
  <c r="R129" i="3"/>
  <c r="R140" i="3"/>
  <c r="R141" i="3"/>
  <c r="R142" i="3"/>
  <c r="R150" i="3"/>
  <c r="R161" i="3"/>
  <c r="R162" i="3"/>
  <c r="R163" i="3"/>
  <c r="R171" i="3"/>
  <c r="R177" i="3"/>
  <c r="R237" i="3"/>
  <c r="R303" i="3"/>
  <c r="R107" i="3"/>
  <c r="R128" i="3"/>
  <c r="R149" i="3"/>
  <c r="R170" i="3"/>
  <c r="R176" i="3"/>
  <c r="R187" i="3"/>
  <c r="R224" i="3"/>
  <c r="R238" i="3"/>
  <c r="R304" i="3"/>
  <c r="R94" i="3"/>
  <c r="R115" i="3"/>
  <c r="R136" i="3"/>
  <c r="R157" i="3"/>
  <c r="R175" i="3"/>
  <c r="R200" i="3"/>
  <c r="R239" i="3"/>
  <c r="R305" i="3"/>
  <c r="R207" i="3"/>
  <c r="R240" i="3"/>
  <c r="R306" i="3"/>
  <c r="R214" i="3"/>
  <c r="R241" i="3"/>
  <c r="R307" i="3"/>
  <c r="R42" i="3"/>
  <c r="R222" i="3"/>
  <c r="R288" i="3"/>
  <c r="R223" i="3"/>
  <c r="R289" i="3"/>
  <c r="R290" i="3"/>
  <c r="R225" i="3"/>
  <c r="R291" i="3"/>
  <c r="R34" i="3"/>
  <c r="R50" i="3"/>
  <c r="R68" i="3"/>
  <c r="R82" i="3"/>
  <c r="R85" i="3"/>
  <c r="R226" i="3"/>
  <c r="R292" i="3"/>
  <c r="R227" i="3"/>
  <c r="R293" i="3"/>
  <c r="Q26" i="3"/>
  <c r="Q234" i="3"/>
  <c r="Q300" i="3"/>
  <c r="Q61" i="3"/>
  <c r="Q75" i="3"/>
  <c r="Q84" i="3"/>
  <c r="Q235" i="3"/>
  <c r="Q301" i="3"/>
  <c r="Q236" i="3"/>
  <c r="Q302" i="3"/>
  <c r="Q98" i="3"/>
  <c r="Q99" i="3"/>
  <c r="Q100" i="3"/>
  <c r="Q108" i="3"/>
  <c r="Q119" i="3"/>
  <c r="Q120" i="3"/>
  <c r="Q121" i="3"/>
  <c r="Q129" i="3"/>
  <c r="Q140" i="3"/>
  <c r="Q141" i="3"/>
  <c r="Q142" i="3"/>
  <c r="Q150" i="3"/>
  <c r="Q161" i="3"/>
  <c r="Q162" i="3"/>
  <c r="Q163" i="3"/>
  <c r="Q171" i="3"/>
  <c r="Q177" i="3"/>
  <c r="Q237" i="3"/>
  <c r="Q303" i="3"/>
  <c r="Q107" i="3"/>
  <c r="Q128" i="3"/>
  <c r="Q149" i="3"/>
  <c r="Q170" i="3"/>
  <c r="Q176" i="3"/>
  <c r="Q187" i="3"/>
  <c r="Q224" i="3"/>
  <c r="Q238" i="3"/>
  <c r="Q304" i="3"/>
  <c r="Q94" i="3"/>
  <c r="Q115" i="3"/>
  <c r="Q136" i="3"/>
  <c r="Q157" i="3"/>
  <c r="Q175" i="3"/>
  <c r="Q200" i="3"/>
  <c r="Q239" i="3"/>
  <c r="Q305" i="3"/>
  <c r="Q207" i="3"/>
  <c r="Q240" i="3"/>
  <c r="Q306" i="3"/>
  <c r="Q214" i="3"/>
  <c r="Q241" i="3"/>
  <c r="Q307" i="3"/>
  <c r="Q42" i="3"/>
  <c r="Q222" i="3"/>
  <c r="Q288" i="3"/>
  <c r="Q223" i="3"/>
  <c r="Q289" i="3"/>
  <c r="Q290" i="3"/>
  <c r="Q225" i="3"/>
  <c r="Q291" i="3"/>
  <c r="Q34" i="3"/>
  <c r="Q50" i="3"/>
  <c r="Q68" i="3"/>
  <c r="Q82" i="3"/>
  <c r="Q85" i="3"/>
  <c r="Q226" i="3"/>
  <c r="Q292" i="3"/>
  <c r="Q227" i="3"/>
  <c r="Q293" i="3"/>
  <c r="P26" i="3"/>
  <c r="P234" i="3"/>
  <c r="P300" i="3"/>
  <c r="P61" i="3"/>
  <c r="P75" i="3"/>
  <c r="P84" i="3"/>
  <c r="P235" i="3"/>
  <c r="P301" i="3"/>
  <c r="P236" i="3"/>
  <c r="P302" i="3"/>
  <c r="P98" i="3"/>
  <c r="P99" i="3"/>
  <c r="P100" i="3"/>
  <c r="P108" i="3"/>
  <c r="P119" i="3"/>
  <c r="P120" i="3"/>
  <c r="P121" i="3"/>
  <c r="P129" i="3"/>
  <c r="P140" i="3"/>
  <c r="P141" i="3"/>
  <c r="P142" i="3"/>
  <c r="P150" i="3"/>
  <c r="P161" i="3"/>
  <c r="P162" i="3"/>
  <c r="P163" i="3"/>
  <c r="P171" i="3"/>
  <c r="P177" i="3"/>
  <c r="P237" i="3"/>
  <c r="P303" i="3"/>
  <c r="P107" i="3"/>
  <c r="P128" i="3"/>
  <c r="P149" i="3"/>
  <c r="P170" i="3"/>
  <c r="P176" i="3"/>
  <c r="P187" i="3"/>
  <c r="P224" i="3"/>
  <c r="P238" i="3"/>
  <c r="P304" i="3"/>
  <c r="P94" i="3"/>
  <c r="P115" i="3"/>
  <c r="P136" i="3"/>
  <c r="P157" i="3"/>
  <c r="P175" i="3"/>
  <c r="P200" i="3"/>
  <c r="P239" i="3"/>
  <c r="P305" i="3"/>
  <c r="P207" i="3"/>
  <c r="P240" i="3"/>
  <c r="P306" i="3"/>
  <c r="P214" i="3"/>
  <c r="P241" i="3"/>
  <c r="P307" i="3"/>
  <c r="P42" i="3"/>
  <c r="P222" i="3"/>
  <c r="P288" i="3"/>
  <c r="P223" i="3"/>
  <c r="P289" i="3"/>
  <c r="P290" i="3"/>
  <c r="P225" i="3"/>
  <c r="P291" i="3"/>
  <c r="P34" i="3"/>
  <c r="P50" i="3"/>
  <c r="P68" i="3"/>
  <c r="P82" i="3"/>
  <c r="P85" i="3"/>
  <c r="P226" i="3"/>
  <c r="P292" i="3"/>
  <c r="P227" i="3"/>
  <c r="P293" i="3"/>
  <c r="O26" i="3"/>
  <c r="O234" i="3"/>
  <c r="O300" i="3"/>
  <c r="O61" i="3"/>
  <c r="O75" i="3"/>
  <c r="O84" i="3"/>
  <c r="O235" i="3"/>
  <c r="O301" i="3"/>
  <c r="O236" i="3"/>
  <c r="O302" i="3"/>
  <c r="O98" i="3"/>
  <c r="O99" i="3"/>
  <c r="O100" i="3"/>
  <c r="O108" i="3"/>
  <c r="O119" i="3"/>
  <c r="O120" i="3"/>
  <c r="O121" i="3"/>
  <c r="O129" i="3"/>
  <c r="O140" i="3"/>
  <c r="O141" i="3"/>
  <c r="O142" i="3"/>
  <c r="O150" i="3"/>
  <c r="O161" i="3"/>
  <c r="O162" i="3"/>
  <c r="O163" i="3"/>
  <c r="O171" i="3"/>
  <c r="O177" i="3"/>
  <c r="O237" i="3"/>
  <c r="O303" i="3"/>
  <c r="O107" i="3"/>
  <c r="O128" i="3"/>
  <c r="O149" i="3"/>
  <c r="O170" i="3"/>
  <c r="O176" i="3"/>
  <c r="O187" i="3"/>
  <c r="O224" i="3"/>
  <c r="O238" i="3"/>
  <c r="O304" i="3"/>
  <c r="O94" i="3"/>
  <c r="O115" i="3"/>
  <c r="O136" i="3"/>
  <c r="O157" i="3"/>
  <c r="O175" i="3"/>
  <c r="O200" i="3"/>
  <c r="O239" i="3"/>
  <c r="O305" i="3"/>
  <c r="O207" i="3"/>
  <c r="O240" i="3"/>
  <c r="O306" i="3"/>
  <c r="O214" i="3"/>
  <c r="O241" i="3"/>
  <c r="O307" i="3"/>
  <c r="O42" i="3"/>
  <c r="O222" i="3"/>
  <c r="O288" i="3"/>
  <c r="O223" i="3"/>
  <c r="O289" i="3"/>
  <c r="O290" i="3"/>
  <c r="O225" i="3"/>
  <c r="O291" i="3"/>
  <c r="O34" i="3"/>
  <c r="O50" i="3"/>
  <c r="O68" i="3"/>
  <c r="O82" i="3"/>
  <c r="O85" i="3"/>
  <c r="O226" i="3"/>
  <c r="O292" i="3"/>
  <c r="O227" i="3"/>
  <c r="O293" i="3"/>
  <c r="N26" i="3"/>
  <c r="N234" i="3"/>
  <c r="N300" i="3"/>
  <c r="N61" i="3"/>
  <c r="N75" i="3"/>
  <c r="N84" i="3"/>
  <c r="N235" i="3"/>
  <c r="N301" i="3"/>
  <c r="N236" i="3"/>
  <c r="N302" i="3"/>
  <c r="N98" i="3"/>
  <c r="N99" i="3"/>
  <c r="N100" i="3"/>
  <c r="N108" i="3"/>
  <c r="N119" i="3"/>
  <c r="N120" i="3"/>
  <c r="N121" i="3"/>
  <c r="N129" i="3"/>
  <c r="N140" i="3"/>
  <c r="N141" i="3"/>
  <c r="N142" i="3"/>
  <c r="N150" i="3"/>
  <c r="N161" i="3"/>
  <c r="N162" i="3"/>
  <c r="N163" i="3"/>
  <c r="N171" i="3"/>
  <c r="N177" i="3"/>
  <c r="N237" i="3"/>
  <c r="N303" i="3"/>
  <c r="N107" i="3"/>
  <c r="N128" i="3"/>
  <c r="N149" i="3"/>
  <c r="N170" i="3"/>
  <c r="N176" i="3"/>
  <c r="N187" i="3"/>
  <c r="N224" i="3"/>
  <c r="N238" i="3"/>
  <c r="N304" i="3"/>
  <c r="N94" i="3"/>
  <c r="N115" i="3"/>
  <c r="N136" i="3"/>
  <c r="N157" i="3"/>
  <c r="N175" i="3"/>
  <c r="N200" i="3"/>
  <c r="N239" i="3"/>
  <c r="N305" i="3"/>
  <c r="N207" i="3"/>
  <c r="N240" i="3"/>
  <c r="N306" i="3"/>
  <c r="N214" i="3"/>
  <c r="N241" i="3"/>
  <c r="N307" i="3"/>
  <c r="N42" i="3"/>
  <c r="N222" i="3"/>
  <c r="N288" i="3"/>
  <c r="N223" i="3"/>
  <c r="N289" i="3"/>
  <c r="N290" i="3"/>
  <c r="N225" i="3"/>
  <c r="N291" i="3"/>
  <c r="N34" i="3"/>
  <c r="N50" i="3"/>
  <c r="N68" i="3"/>
  <c r="N82" i="3"/>
  <c r="N85" i="3"/>
  <c r="N226" i="3"/>
  <c r="N292" i="3"/>
  <c r="N227" i="3"/>
  <c r="N293" i="3"/>
  <c r="M26" i="3"/>
  <c r="M234" i="3"/>
  <c r="M300" i="3"/>
  <c r="M61" i="3"/>
  <c r="M75" i="3"/>
  <c r="M84" i="3"/>
  <c r="M235" i="3"/>
  <c r="M301" i="3"/>
  <c r="M236" i="3"/>
  <c r="M302" i="3"/>
  <c r="M98" i="3"/>
  <c r="M99" i="3"/>
  <c r="M100" i="3"/>
  <c r="M108" i="3"/>
  <c r="M119" i="3"/>
  <c r="M120" i="3"/>
  <c r="M121" i="3"/>
  <c r="M129" i="3"/>
  <c r="M140" i="3"/>
  <c r="M141" i="3"/>
  <c r="M142" i="3"/>
  <c r="M150" i="3"/>
  <c r="M161" i="3"/>
  <c r="M162" i="3"/>
  <c r="M163" i="3"/>
  <c r="M171" i="3"/>
  <c r="M177" i="3"/>
  <c r="M237" i="3"/>
  <c r="M303" i="3"/>
  <c r="M107" i="3"/>
  <c r="M128" i="3"/>
  <c r="M149" i="3"/>
  <c r="M170" i="3"/>
  <c r="M176" i="3"/>
  <c r="M187" i="3"/>
  <c r="M224" i="3"/>
  <c r="M238" i="3"/>
  <c r="M304" i="3"/>
  <c r="M94" i="3"/>
  <c r="M115" i="3"/>
  <c r="M136" i="3"/>
  <c r="M157" i="3"/>
  <c r="M175" i="3"/>
  <c r="M200" i="3"/>
  <c r="M239" i="3"/>
  <c r="M305" i="3"/>
  <c r="M207" i="3"/>
  <c r="M240" i="3"/>
  <c r="M306" i="3"/>
  <c r="M214" i="3"/>
  <c r="M241" i="3"/>
  <c r="M307" i="3"/>
  <c r="M42" i="3"/>
  <c r="M222" i="3"/>
  <c r="M288" i="3"/>
  <c r="M223" i="3"/>
  <c r="M289" i="3"/>
  <c r="M290" i="3"/>
  <c r="M225" i="3"/>
  <c r="M291" i="3"/>
  <c r="M34" i="3"/>
  <c r="M50" i="3"/>
  <c r="M68" i="3"/>
  <c r="M82" i="3"/>
  <c r="M85" i="3"/>
  <c r="M226" i="3"/>
  <c r="M292" i="3"/>
  <c r="M227" i="3"/>
  <c r="M293" i="3"/>
  <c r="L26" i="3"/>
  <c r="L234" i="3"/>
  <c r="L300" i="3"/>
  <c r="L61" i="3"/>
  <c r="L75" i="3"/>
  <c r="L84" i="3"/>
  <c r="L235" i="3"/>
  <c r="L301" i="3"/>
  <c r="L236" i="3"/>
  <c r="L302" i="3"/>
  <c r="L98" i="3"/>
  <c r="L99" i="3"/>
  <c r="L100" i="3"/>
  <c r="L108" i="3"/>
  <c r="L119" i="3"/>
  <c r="L120" i="3"/>
  <c r="L121" i="3"/>
  <c r="L129" i="3"/>
  <c r="L140" i="3"/>
  <c r="L141" i="3"/>
  <c r="L142" i="3"/>
  <c r="L150" i="3"/>
  <c r="L161" i="3"/>
  <c r="L162" i="3"/>
  <c r="L163" i="3"/>
  <c r="L171" i="3"/>
  <c r="L177" i="3"/>
  <c r="L237" i="3"/>
  <c r="L303" i="3"/>
  <c r="L107" i="3"/>
  <c r="L128" i="3"/>
  <c r="L149" i="3"/>
  <c r="L170" i="3"/>
  <c r="L176" i="3"/>
  <c r="L187" i="3"/>
  <c r="L224" i="3"/>
  <c r="L238" i="3"/>
  <c r="L304" i="3"/>
  <c r="L94" i="3"/>
  <c r="L115" i="3"/>
  <c r="L136" i="3"/>
  <c r="L157" i="3"/>
  <c r="L175" i="3"/>
  <c r="L200" i="3"/>
  <c r="L239" i="3"/>
  <c r="L305" i="3"/>
  <c r="L207" i="3"/>
  <c r="L240" i="3"/>
  <c r="L306" i="3"/>
  <c r="L214" i="3"/>
  <c r="L241" i="3"/>
  <c r="L307" i="3"/>
  <c r="L42" i="3"/>
  <c r="L222" i="3"/>
  <c r="L288" i="3"/>
  <c r="L223" i="3"/>
  <c r="L289" i="3"/>
  <c r="L290" i="3"/>
  <c r="L225" i="3"/>
  <c r="L291" i="3"/>
  <c r="L34" i="3"/>
  <c r="L50" i="3"/>
  <c r="L68" i="3"/>
  <c r="L82" i="3"/>
  <c r="L85" i="3"/>
  <c r="L226" i="3"/>
  <c r="L292" i="3"/>
  <c r="L227" i="3"/>
  <c r="L293" i="3"/>
  <c r="K26" i="3"/>
  <c r="K234" i="3"/>
  <c r="K300" i="3"/>
  <c r="K61" i="3"/>
  <c r="K75" i="3"/>
  <c r="K84" i="3"/>
  <c r="K235" i="3"/>
  <c r="K301" i="3"/>
  <c r="K236" i="3"/>
  <c r="K302" i="3"/>
  <c r="K98" i="3"/>
  <c r="K99" i="3"/>
  <c r="K100" i="3"/>
  <c r="K108" i="3"/>
  <c r="K119" i="3"/>
  <c r="K120" i="3"/>
  <c r="K121" i="3"/>
  <c r="K129" i="3"/>
  <c r="K140" i="3"/>
  <c r="K141" i="3"/>
  <c r="K142" i="3"/>
  <c r="K150" i="3"/>
  <c r="K161" i="3"/>
  <c r="K162" i="3"/>
  <c r="K163" i="3"/>
  <c r="K171" i="3"/>
  <c r="K177" i="3"/>
  <c r="K237" i="3"/>
  <c r="K303" i="3"/>
  <c r="K107" i="3"/>
  <c r="K128" i="3"/>
  <c r="K149" i="3"/>
  <c r="K170" i="3"/>
  <c r="K176" i="3"/>
  <c r="K187" i="3"/>
  <c r="K224" i="3"/>
  <c r="K238" i="3"/>
  <c r="K304" i="3"/>
  <c r="K94" i="3"/>
  <c r="K115" i="3"/>
  <c r="K136" i="3"/>
  <c r="K157" i="3"/>
  <c r="K175" i="3"/>
  <c r="K200" i="3"/>
  <c r="K239" i="3"/>
  <c r="K305" i="3"/>
  <c r="K207" i="3"/>
  <c r="K240" i="3"/>
  <c r="K306" i="3"/>
  <c r="K214" i="3"/>
  <c r="K241" i="3"/>
  <c r="K307" i="3"/>
  <c r="K42" i="3"/>
  <c r="K222" i="3"/>
  <c r="K288" i="3"/>
  <c r="K223" i="3"/>
  <c r="K289" i="3"/>
  <c r="K290" i="3"/>
  <c r="K225" i="3"/>
  <c r="K291" i="3"/>
  <c r="K34" i="3"/>
  <c r="K50" i="3"/>
  <c r="K68" i="3"/>
  <c r="K82" i="3"/>
  <c r="K85" i="3"/>
  <c r="K226" i="3"/>
  <c r="K292" i="3"/>
  <c r="K227" i="3"/>
  <c r="K293" i="3"/>
  <c r="J26" i="3"/>
  <c r="J234" i="3"/>
  <c r="J300" i="3"/>
  <c r="J61" i="3"/>
  <c r="J75" i="3"/>
  <c r="J84" i="3"/>
  <c r="J235" i="3"/>
  <c r="J301" i="3"/>
  <c r="J236" i="3"/>
  <c r="J302" i="3"/>
  <c r="J98" i="3"/>
  <c r="J99" i="3"/>
  <c r="J100" i="3"/>
  <c r="J108" i="3"/>
  <c r="J119" i="3"/>
  <c r="J120" i="3"/>
  <c r="J121" i="3"/>
  <c r="J129" i="3"/>
  <c r="J140" i="3"/>
  <c r="J141" i="3"/>
  <c r="J142" i="3"/>
  <c r="J150" i="3"/>
  <c r="J161" i="3"/>
  <c r="J162" i="3"/>
  <c r="J163" i="3"/>
  <c r="J171" i="3"/>
  <c r="J177" i="3"/>
  <c r="J237" i="3"/>
  <c r="J303" i="3"/>
  <c r="J107" i="3"/>
  <c r="J128" i="3"/>
  <c r="J149" i="3"/>
  <c r="J170" i="3"/>
  <c r="J176" i="3"/>
  <c r="J187" i="3"/>
  <c r="J224" i="3"/>
  <c r="J238" i="3"/>
  <c r="J304" i="3"/>
  <c r="J94" i="3"/>
  <c r="J115" i="3"/>
  <c r="J136" i="3"/>
  <c r="J157" i="3"/>
  <c r="J175" i="3"/>
  <c r="J200" i="3"/>
  <c r="J239" i="3"/>
  <c r="J305" i="3"/>
  <c r="J207" i="3"/>
  <c r="J240" i="3"/>
  <c r="J306" i="3"/>
  <c r="J214" i="3"/>
  <c r="J241" i="3"/>
  <c r="J307" i="3"/>
  <c r="J42" i="3"/>
  <c r="J222" i="3"/>
  <c r="J288" i="3"/>
  <c r="J223" i="3"/>
  <c r="J289" i="3"/>
  <c r="J290" i="3"/>
  <c r="J225" i="3"/>
  <c r="J291" i="3"/>
  <c r="J34" i="3"/>
  <c r="J50" i="3"/>
  <c r="J68" i="3"/>
  <c r="J82" i="3"/>
  <c r="J85" i="3"/>
  <c r="J226" i="3"/>
  <c r="J292" i="3"/>
  <c r="J227" i="3"/>
  <c r="J293" i="3"/>
  <c r="I26" i="3"/>
  <c r="I234" i="3"/>
  <c r="I300" i="3"/>
  <c r="I61" i="3"/>
  <c r="I75" i="3"/>
  <c r="I84" i="3"/>
  <c r="I235" i="3"/>
  <c r="I301" i="3"/>
  <c r="I236" i="3"/>
  <c r="I302" i="3"/>
  <c r="I98" i="3"/>
  <c r="I99" i="3"/>
  <c r="I100" i="3"/>
  <c r="I108" i="3"/>
  <c r="I119" i="3"/>
  <c r="I120" i="3"/>
  <c r="I121" i="3"/>
  <c r="I129" i="3"/>
  <c r="I140" i="3"/>
  <c r="I141" i="3"/>
  <c r="I142" i="3"/>
  <c r="I150" i="3"/>
  <c r="I161" i="3"/>
  <c r="I162" i="3"/>
  <c r="I163" i="3"/>
  <c r="I171" i="3"/>
  <c r="I177" i="3"/>
  <c r="I237" i="3"/>
  <c r="I303" i="3"/>
  <c r="I107" i="3"/>
  <c r="I128" i="3"/>
  <c r="I149" i="3"/>
  <c r="I170" i="3"/>
  <c r="I176" i="3"/>
  <c r="I187" i="3"/>
  <c r="I224" i="3"/>
  <c r="I238" i="3"/>
  <c r="I304" i="3"/>
  <c r="I94" i="3"/>
  <c r="I115" i="3"/>
  <c r="I136" i="3"/>
  <c r="I157" i="3"/>
  <c r="I175" i="3"/>
  <c r="I200" i="3"/>
  <c r="I239" i="3"/>
  <c r="I305" i="3"/>
  <c r="I207" i="3"/>
  <c r="I240" i="3"/>
  <c r="I306" i="3"/>
  <c r="I214" i="3"/>
  <c r="I241" i="3"/>
  <c r="I307" i="3"/>
  <c r="I42" i="3"/>
  <c r="I222" i="3"/>
  <c r="I288" i="3"/>
  <c r="I223" i="3"/>
  <c r="I289" i="3"/>
  <c r="I290" i="3"/>
  <c r="I225" i="3"/>
  <c r="I291" i="3"/>
  <c r="I34" i="3"/>
  <c r="I50" i="3"/>
  <c r="I68" i="3"/>
  <c r="I82" i="3"/>
  <c r="I85" i="3"/>
  <c r="I226" i="3"/>
  <c r="I292" i="3"/>
  <c r="I227" i="3"/>
  <c r="I293" i="3"/>
  <c r="G26" i="3"/>
  <c r="G234" i="3"/>
  <c r="G300" i="3"/>
  <c r="G61" i="3"/>
  <c r="G75" i="3"/>
  <c r="G84" i="3"/>
  <c r="G235" i="3"/>
  <c r="G301" i="3"/>
  <c r="G236" i="3"/>
  <c r="G302" i="3"/>
  <c r="G237" i="3"/>
  <c r="G303" i="3"/>
  <c r="G224" i="3"/>
  <c r="G238" i="3"/>
  <c r="G304" i="3"/>
  <c r="G239" i="3"/>
  <c r="G305" i="3"/>
  <c r="G240" i="3"/>
  <c r="G306" i="3"/>
  <c r="G241" i="3"/>
  <c r="G307" i="3"/>
  <c r="G42" i="3"/>
  <c r="G222" i="3"/>
  <c r="G288" i="3"/>
  <c r="G223" i="3"/>
  <c r="G289" i="3"/>
  <c r="G290" i="3"/>
  <c r="G225" i="3"/>
  <c r="G291" i="3"/>
  <c r="G34" i="3"/>
  <c r="G50" i="3"/>
  <c r="G68" i="3"/>
  <c r="G82" i="3"/>
  <c r="G85" i="3"/>
  <c r="G226" i="3"/>
  <c r="G292" i="3"/>
  <c r="G227" i="3"/>
  <c r="G293" i="3"/>
  <c r="A283" i="3"/>
  <c r="H268" i="3"/>
  <c r="H269" i="3"/>
  <c r="H270" i="3"/>
  <c r="H271" i="3"/>
  <c r="H272" i="3"/>
  <c r="H273" i="3"/>
  <c r="H274" i="3"/>
  <c r="H275" i="3"/>
  <c r="H256" i="3"/>
  <c r="H257" i="3"/>
  <c r="H258" i="3"/>
  <c r="H259" i="3"/>
  <c r="H260" i="3"/>
  <c r="H261" i="3"/>
  <c r="H264" i="3"/>
  <c r="H265" i="3"/>
  <c r="H276" i="3"/>
  <c r="H277" i="3"/>
  <c r="H278" i="3"/>
  <c r="I268" i="3"/>
  <c r="I269" i="3"/>
  <c r="I270" i="3"/>
  <c r="I271" i="3"/>
  <c r="I272" i="3"/>
  <c r="I273" i="3"/>
  <c r="I274" i="3"/>
  <c r="I275" i="3"/>
  <c r="I256" i="3"/>
  <c r="I257" i="3"/>
  <c r="I258" i="3"/>
  <c r="I259" i="3"/>
  <c r="I260" i="3"/>
  <c r="I261" i="3"/>
  <c r="I264" i="3"/>
  <c r="I265" i="3"/>
  <c r="I276" i="3"/>
  <c r="I277" i="3"/>
  <c r="I278" i="3"/>
  <c r="J268" i="3"/>
  <c r="J269" i="3"/>
  <c r="J270" i="3"/>
  <c r="J271" i="3"/>
  <c r="J272" i="3"/>
  <c r="J273" i="3"/>
  <c r="J274" i="3"/>
  <c r="J275" i="3"/>
  <c r="J256" i="3"/>
  <c r="J257" i="3"/>
  <c r="J258" i="3"/>
  <c r="J259" i="3"/>
  <c r="J260" i="3"/>
  <c r="J261" i="3"/>
  <c r="J264" i="3"/>
  <c r="J265" i="3"/>
  <c r="J276" i="3"/>
  <c r="J277" i="3"/>
  <c r="J278" i="3"/>
  <c r="K268" i="3"/>
  <c r="K269" i="3"/>
  <c r="K270" i="3"/>
  <c r="K271" i="3"/>
  <c r="K272" i="3"/>
  <c r="K273" i="3"/>
  <c r="K274" i="3"/>
  <c r="K275" i="3"/>
  <c r="K256" i="3"/>
  <c r="K257" i="3"/>
  <c r="K258" i="3"/>
  <c r="K259" i="3"/>
  <c r="K260" i="3"/>
  <c r="K261" i="3"/>
  <c r="K264" i="3"/>
  <c r="K265" i="3"/>
  <c r="K276" i="3"/>
  <c r="K277" i="3"/>
  <c r="K278" i="3"/>
  <c r="L268" i="3"/>
  <c r="L269" i="3"/>
  <c r="L270" i="3"/>
  <c r="L271" i="3"/>
  <c r="L272" i="3"/>
  <c r="L273" i="3"/>
  <c r="L274" i="3"/>
  <c r="L275" i="3"/>
  <c r="L256" i="3"/>
  <c r="L257" i="3"/>
  <c r="L258" i="3"/>
  <c r="L259" i="3"/>
  <c r="L260" i="3"/>
  <c r="L261" i="3"/>
  <c r="L264" i="3"/>
  <c r="L265" i="3"/>
  <c r="L276" i="3"/>
  <c r="L277" i="3"/>
  <c r="L278" i="3"/>
  <c r="M268" i="3"/>
  <c r="M269" i="3"/>
  <c r="M270" i="3"/>
  <c r="M271" i="3"/>
  <c r="M272" i="3"/>
  <c r="M273" i="3"/>
  <c r="M274" i="3"/>
  <c r="M275" i="3"/>
  <c r="M256" i="3"/>
  <c r="M257" i="3"/>
  <c r="M258" i="3"/>
  <c r="M259" i="3"/>
  <c r="M260" i="3"/>
  <c r="M261" i="3"/>
  <c r="M264" i="3"/>
  <c r="M265" i="3"/>
  <c r="M276" i="3"/>
  <c r="M277" i="3"/>
  <c r="M278" i="3"/>
  <c r="N268" i="3"/>
  <c r="N269" i="3"/>
  <c r="N270" i="3"/>
  <c r="N271" i="3"/>
  <c r="N272" i="3"/>
  <c r="N273" i="3"/>
  <c r="N274" i="3"/>
  <c r="N275" i="3"/>
  <c r="N256" i="3"/>
  <c r="N257" i="3"/>
  <c r="N258" i="3"/>
  <c r="N259" i="3"/>
  <c r="N260" i="3"/>
  <c r="N261" i="3"/>
  <c r="N264" i="3"/>
  <c r="N265" i="3"/>
  <c r="N276" i="3"/>
  <c r="N277" i="3"/>
  <c r="N278" i="3"/>
  <c r="O268" i="3"/>
  <c r="O269" i="3"/>
  <c r="O270" i="3"/>
  <c r="O271" i="3"/>
  <c r="O272" i="3"/>
  <c r="O273" i="3"/>
  <c r="O274" i="3"/>
  <c r="O275" i="3"/>
  <c r="O256" i="3"/>
  <c r="O257" i="3"/>
  <c r="O258" i="3"/>
  <c r="O259" i="3"/>
  <c r="O260" i="3"/>
  <c r="O261" i="3"/>
  <c r="O264" i="3"/>
  <c r="O265" i="3"/>
  <c r="O276" i="3"/>
  <c r="O277" i="3"/>
  <c r="O278" i="3"/>
  <c r="P268" i="3"/>
  <c r="P269" i="3"/>
  <c r="P270" i="3"/>
  <c r="P271" i="3"/>
  <c r="P272" i="3"/>
  <c r="P273" i="3"/>
  <c r="P274" i="3"/>
  <c r="P275" i="3"/>
  <c r="P256" i="3"/>
  <c r="P257" i="3"/>
  <c r="P258" i="3"/>
  <c r="P259" i="3"/>
  <c r="P260" i="3"/>
  <c r="P261" i="3"/>
  <c r="P264" i="3"/>
  <c r="P265" i="3"/>
  <c r="P276" i="3"/>
  <c r="P277" i="3"/>
  <c r="P278" i="3"/>
  <c r="Q268" i="3"/>
  <c r="Q269" i="3"/>
  <c r="Q270" i="3"/>
  <c r="Q271" i="3"/>
  <c r="Q272" i="3"/>
  <c r="Q273" i="3"/>
  <c r="Q274" i="3"/>
  <c r="Q275" i="3"/>
  <c r="Q256" i="3"/>
  <c r="Q257" i="3"/>
  <c r="Q258" i="3"/>
  <c r="Q259" i="3"/>
  <c r="Q260" i="3"/>
  <c r="Q261" i="3"/>
  <c r="Q264" i="3"/>
  <c r="Q265" i="3"/>
  <c r="Q276" i="3"/>
  <c r="Q277" i="3"/>
  <c r="Q278" i="3"/>
  <c r="R268" i="3"/>
  <c r="R269" i="3"/>
  <c r="R270" i="3"/>
  <c r="R271" i="3"/>
  <c r="R272" i="3"/>
  <c r="R273" i="3"/>
  <c r="R274" i="3"/>
  <c r="R275" i="3"/>
  <c r="R256" i="3"/>
  <c r="R257" i="3"/>
  <c r="R258" i="3"/>
  <c r="R259" i="3"/>
  <c r="R260" i="3"/>
  <c r="R261" i="3"/>
  <c r="R264" i="3"/>
  <c r="R265" i="3"/>
  <c r="R276" i="3"/>
  <c r="R277" i="3"/>
  <c r="R278" i="3"/>
  <c r="S268" i="3"/>
  <c r="S269" i="3"/>
  <c r="S270" i="3"/>
  <c r="S271" i="3"/>
  <c r="S272" i="3"/>
  <c r="S273" i="3"/>
  <c r="S274" i="3"/>
  <c r="S275" i="3"/>
  <c r="S256" i="3"/>
  <c r="S257" i="3"/>
  <c r="S258" i="3"/>
  <c r="S259" i="3"/>
  <c r="S260" i="3"/>
  <c r="S261" i="3"/>
  <c r="S264" i="3"/>
  <c r="S265" i="3"/>
  <c r="S276" i="3"/>
  <c r="S277" i="3"/>
  <c r="S278" i="3"/>
  <c r="T268" i="3"/>
  <c r="T269" i="3"/>
  <c r="T270" i="3"/>
  <c r="T271" i="3"/>
  <c r="T272" i="3"/>
  <c r="T273" i="3"/>
  <c r="T274" i="3"/>
  <c r="T275" i="3"/>
  <c r="T256" i="3"/>
  <c r="T257" i="3"/>
  <c r="T258" i="3"/>
  <c r="T259" i="3"/>
  <c r="T260" i="3"/>
  <c r="T261" i="3"/>
  <c r="T264" i="3"/>
  <c r="T265" i="3"/>
  <c r="T276" i="3"/>
  <c r="T277" i="3"/>
  <c r="T278" i="3"/>
  <c r="U268" i="3"/>
  <c r="U269" i="3"/>
  <c r="U270" i="3"/>
  <c r="U271" i="3"/>
  <c r="U272" i="3"/>
  <c r="U273" i="3"/>
  <c r="U274" i="3"/>
  <c r="U275" i="3"/>
  <c r="U256" i="3"/>
  <c r="U257" i="3"/>
  <c r="U258" i="3"/>
  <c r="U259" i="3"/>
  <c r="U260" i="3"/>
  <c r="U261" i="3"/>
  <c r="U264" i="3"/>
  <c r="U265" i="3"/>
  <c r="U276" i="3"/>
  <c r="U277" i="3"/>
  <c r="U278" i="3"/>
  <c r="V268" i="3"/>
  <c r="V269" i="3"/>
  <c r="V270" i="3"/>
  <c r="V271" i="3"/>
  <c r="V272" i="3"/>
  <c r="V273" i="3"/>
  <c r="V274" i="3"/>
  <c r="V275" i="3"/>
  <c r="V256" i="3"/>
  <c r="V257" i="3"/>
  <c r="V258" i="3"/>
  <c r="V259" i="3"/>
  <c r="V260" i="3"/>
  <c r="V261" i="3"/>
  <c r="V264" i="3"/>
  <c r="V265" i="3"/>
  <c r="V276" i="3"/>
  <c r="V277" i="3"/>
  <c r="V278" i="3"/>
  <c r="W268" i="3"/>
  <c r="W269" i="3"/>
  <c r="W270" i="3"/>
  <c r="W271" i="3"/>
  <c r="W272" i="3"/>
  <c r="W273" i="3"/>
  <c r="W274" i="3"/>
  <c r="W275" i="3"/>
  <c r="W256" i="3"/>
  <c r="W257" i="3"/>
  <c r="W258" i="3"/>
  <c r="W259" i="3"/>
  <c r="W260" i="3"/>
  <c r="W261" i="3"/>
  <c r="W264" i="3"/>
  <c r="W265" i="3"/>
  <c r="W276" i="3"/>
  <c r="W277" i="3"/>
  <c r="W278" i="3"/>
  <c r="X268" i="3"/>
  <c r="X269" i="3"/>
  <c r="X270" i="3"/>
  <c r="X271" i="3"/>
  <c r="X272" i="3"/>
  <c r="X273" i="3"/>
  <c r="X274" i="3"/>
  <c r="X275" i="3"/>
  <c r="X256" i="3"/>
  <c r="X257" i="3"/>
  <c r="X258" i="3"/>
  <c r="X259" i="3"/>
  <c r="X260" i="3"/>
  <c r="X261" i="3"/>
  <c r="X264" i="3"/>
  <c r="X265" i="3"/>
  <c r="X276" i="3"/>
  <c r="X277" i="3"/>
  <c r="X278" i="3"/>
  <c r="Y268" i="3"/>
  <c r="Y269" i="3"/>
  <c r="Y270" i="3"/>
  <c r="Y271" i="3"/>
  <c r="Y272" i="3"/>
  <c r="Y273" i="3"/>
  <c r="Y274" i="3"/>
  <c r="Y275" i="3"/>
  <c r="Y256" i="3"/>
  <c r="Y257" i="3"/>
  <c r="Y258" i="3"/>
  <c r="Y259" i="3"/>
  <c r="Y260" i="3"/>
  <c r="Y261" i="3"/>
  <c r="Y264" i="3"/>
  <c r="Y265" i="3"/>
  <c r="Y276" i="3"/>
  <c r="Y277" i="3"/>
  <c r="Y278" i="3"/>
  <c r="Z268" i="3"/>
  <c r="Z269" i="3"/>
  <c r="Z270" i="3"/>
  <c r="Z271" i="3"/>
  <c r="Z272" i="3"/>
  <c r="Z273" i="3"/>
  <c r="Z274" i="3"/>
  <c r="Z275" i="3"/>
  <c r="Z256" i="3"/>
  <c r="Z257" i="3"/>
  <c r="Z258" i="3"/>
  <c r="Z259" i="3"/>
  <c r="Z260" i="3"/>
  <c r="Z261" i="3"/>
  <c r="Z264" i="3"/>
  <c r="Z265" i="3"/>
  <c r="Z276" i="3"/>
  <c r="Z277" i="3"/>
  <c r="Z278" i="3"/>
  <c r="AG268" i="3"/>
  <c r="AG269" i="3"/>
  <c r="AG270" i="3"/>
  <c r="AG271" i="3"/>
  <c r="AG272" i="3"/>
  <c r="AG273" i="3"/>
  <c r="AG274" i="3"/>
  <c r="AG275" i="3"/>
  <c r="AG256" i="3"/>
  <c r="AG257" i="3"/>
  <c r="AG258" i="3"/>
  <c r="AG259" i="3"/>
  <c r="AG260" i="3"/>
  <c r="AG261" i="3"/>
  <c r="AG264" i="3"/>
  <c r="AG265" i="3"/>
  <c r="AG276" i="3"/>
  <c r="AG277" i="3"/>
  <c r="AG278" i="3"/>
  <c r="AH268" i="3"/>
  <c r="AH269" i="3"/>
  <c r="AH270" i="3"/>
  <c r="AH271" i="3"/>
  <c r="AH272" i="3"/>
  <c r="AH273" i="3"/>
  <c r="AH274" i="3"/>
  <c r="AH275" i="3"/>
  <c r="AH256" i="3"/>
  <c r="AH257" i="3"/>
  <c r="AH258" i="3"/>
  <c r="AH259" i="3"/>
  <c r="AH260" i="3"/>
  <c r="AH261" i="3"/>
  <c r="AH264" i="3"/>
  <c r="AH265" i="3"/>
  <c r="AH276" i="3"/>
  <c r="AH277" i="3"/>
  <c r="AH278" i="3"/>
  <c r="AI268" i="3"/>
  <c r="AI269" i="3"/>
  <c r="AI270" i="3"/>
  <c r="AI271" i="3"/>
  <c r="AI272" i="3"/>
  <c r="AI273" i="3"/>
  <c r="AI274" i="3"/>
  <c r="AI275" i="3"/>
  <c r="AI256" i="3"/>
  <c r="AI257" i="3"/>
  <c r="AI258" i="3"/>
  <c r="AI259" i="3"/>
  <c r="AI260" i="3"/>
  <c r="AI261" i="3"/>
  <c r="AI264" i="3"/>
  <c r="AI265" i="3"/>
  <c r="AI276" i="3"/>
  <c r="AI277" i="3"/>
  <c r="AI278" i="3"/>
  <c r="AJ268" i="3"/>
  <c r="AJ269" i="3"/>
  <c r="AJ270" i="3"/>
  <c r="AJ271" i="3"/>
  <c r="AJ272" i="3"/>
  <c r="AJ273" i="3"/>
  <c r="AJ274" i="3"/>
  <c r="AJ275" i="3"/>
  <c r="AJ256" i="3"/>
  <c r="AJ257" i="3"/>
  <c r="AJ258" i="3"/>
  <c r="AJ259" i="3"/>
  <c r="AJ260" i="3"/>
  <c r="AJ261" i="3"/>
  <c r="AJ264" i="3"/>
  <c r="AJ265" i="3"/>
  <c r="AJ276" i="3"/>
  <c r="AJ277" i="3"/>
  <c r="AJ278" i="3"/>
  <c r="AK268" i="3"/>
  <c r="AK269" i="3"/>
  <c r="AK270" i="3"/>
  <c r="AK274" i="3"/>
  <c r="AK278" i="3"/>
  <c r="G268" i="3"/>
  <c r="G269" i="3"/>
  <c r="G270" i="3"/>
  <c r="G271" i="3"/>
  <c r="G272" i="3"/>
  <c r="G273" i="3"/>
  <c r="G274" i="3"/>
  <c r="G275" i="3"/>
  <c r="G256" i="3"/>
  <c r="G257" i="3"/>
  <c r="G258" i="3"/>
  <c r="G259" i="3"/>
  <c r="G260" i="3"/>
  <c r="G261" i="3"/>
  <c r="G230" i="3"/>
  <c r="G231" i="3"/>
  <c r="G242" i="3"/>
  <c r="G243" i="3"/>
  <c r="G244" i="3"/>
  <c r="AK93" i="3"/>
  <c r="AK114" i="3"/>
  <c r="AK135" i="3"/>
  <c r="AK156" i="3"/>
  <c r="AK174" i="3"/>
  <c r="AK217" i="3"/>
  <c r="AJ93" i="3"/>
  <c r="AJ114" i="3"/>
  <c r="AJ135" i="3"/>
  <c r="AJ156" i="3"/>
  <c r="AJ174" i="3"/>
  <c r="AJ217" i="3"/>
  <c r="AI93" i="3"/>
  <c r="AI114" i="3"/>
  <c r="AI135" i="3"/>
  <c r="AI156" i="3"/>
  <c r="AI174" i="3"/>
  <c r="AI217" i="3"/>
  <c r="AH93" i="3"/>
  <c r="AH114" i="3"/>
  <c r="AH135" i="3"/>
  <c r="AH156" i="3"/>
  <c r="AH174" i="3"/>
  <c r="AH217" i="3"/>
  <c r="AG93" i="3"/>
  <c r="AG114" i="3"/>
  <c r="AG135" i="3"/>
  <c r="AG156" i="3"/>
  <c r="AG174" i="3"/>
  <c r="AG217" i="3"/>
  <c r="Z93" i="3"/>
  <c r="Z114" i="3"/>
  <c r="Z135" i="3"/>
  <c r="Z156" i="3"/>
  <c r="Z174" i="3"/>
  <c r="Z217" i="3"/>
  <c r="Y93" i="3"/>
  <c r="Y114" i="3"/>
  <c r="Y135" i="3"/>
  <c r="Y156" i="3"/>
  <c r="Y174" i="3"/>
  <c r="Y217" i="3"/>
  <c r="X93" i="3"/>
  <c r="X114" i="3"/>
  <c r="X135" i="3"/>
  <c r="X156" i="3"/>
  <c r="X174" i="3"/>
  <c r="X217" i="3"/>
  <c r="W93" i="3"/>
  <c r="W114" i="3"/>
  <c r="W135" i="3"/>
  <c r="W156" i="3"/>
  <c r="W174" i="3"/>
  <c r="W217" i="3"/>
  <c r="V93" i="3"/>
  <c r="V114" i="3"/>
  <c r="V135" i="3"/>
  <c r="V156" i="3"/>
  <c r="V174" i="3"/>
  <c r="V217" i="3"/>
  <c r="U93" i="3"/>
  <c r="U114" i="3"/>
  <c r="U135" i="3"/>
  <c r="U156" i="3"/>
  <c r="U174" i="3"/>
  <c r="U217" i="3"/>
  <c r="T93" i="3"/>
  <c r="T114" i="3"/>
  <c r="T135" i="3"/>
  <c r="T156" i="3"/>
  <c r="T174" i="3"/>
  <c r="T217" i="3"/>
  <c r="S93" i="3"/>
  <c r="S114" i="3"/>
  <c r="S135" i="3"/>
  <c r="S156" i="3"/>
  <c r="S174" i="3"/>
  <c r="S217" i="3"/>
  <c r="R93" i="3"/>
  <c r="R114" i="3"/>
  <c r="R135" i="3"/>
  <c r="R156" i="3"/>
  <c r="R174" i="3"/>
  <c r="R217" i="3"/>
  <c r="Q93" i="3"/>
  <c r="Q114" i="3"/>
  <c r="Q135" i="3"/>
  <c r="Q156" i="3"/>
  <c r="Q174" i="3"/>
  <c r="Q217" i="3"/>
  <c r="P93" i="3"/>
  <c r="P114" i="3"/>
  <c r="P135" i="3"/>
  <c r="P156" i="3"/>
  <c r="P174" i="3"/>
  <c r="P217" i="3"/>
  <c r="O93" i="3"/>
  <c r="O114" i="3"/>
  <c r="O135" i="3"/>
  <c r="O156" i="3"/>
  <c r="O174" i="3"/>
  <c r="O217" i="3"/>
  <c r="N93" i="3"/>
  <c r="N114" i="3"/>
  <c r="N135" i="3"/>
  <c r="N156" i="3"/>
  <c r="N174" i="3"/>
  <c r="N217" i="3"/>
  <c r="M93" i="3"/>
  <c r="M114" i="3"/>
  <c r="M135" i="3"/>
  <c r="M156" i="3"/>
  <c r="M174" i="3"/>
  <c r="M217" i="3"/>
  <c r="L93" i="3"/>
  <c r="L114" i="3"/>
  <c r="L135" i="3"/>
  <c r="L156" i="3"/>
  <c r="L174" i="3"/>
  <c r="L217" i="3"/>
  <c r="K93" i="3"/>
  <c r="K114" i="3"/>
  <c r="K135" i="3"/>
  <c r="K156" i="3"/>
  <c r="K174" i="3"/>
  <c r="K217" i="3"/>
  <c r="J93" i="3"/>
  <c r="J114" i="3"/>
  <c r="J135" i="3"/>
  <c r="J156" i="3"/>
  <c r="J174" i="3"/>
  <c r="J217" i="3"/>
  <c r="I93" i="3"/>
  <c r="I114" i="3"/>
  <c r="I135" i="3"/>
  <c r="I156" i="3"/>
  <c r="I174" i="3"/>
  <c r="I217" i="3"/>
  <c r="H93" i="3"/>
  <c r="H114" i="3"/>
  <c r="H135" i="3"/>
  <c r="H156" i="3"/>
  <c r="H174" i="3"/>
  <c r="H217" i="3"/>
  <c r="A213" i="3"/>
  <c r="A212" i="3"/>
  <c r="A211" i="3"/>
  <c r="A210" i="3"/>
  <c r="A206" i="3"/>
  <c r="A205" i="3"/>
  <c r="A204" i="3"/>
  <c r="A203" i="3"/>
  <c r="A198" i="3"/>
  <c r="A197" i="3"/>
  <c r="A194" i="3"/>
  <c r="A193" i="3"/>
  <c r="A192" i="3"/>
  <c r="A191" i="3"/>
  <c r="A186" i="3"/>
  <c r="A185" i="3"/>
  <c r="A184" i="3"/>
  <c r="C183" i="3"/>
  <c r="AK181" i="3"/>
  <c r="AJ181" i="3"/>
  <c r="AI181" i="3"/>
  <c r="AH181" i="3"/>
  <c r="AG181" i="3"/>
  <c r="Z181" i="3"/>
  <c r="Y181" i="3"/>
  <c r="X181" i="3"/>
  <c r="W181" i="3"/>
  <c r="V181" i="3"/>
  <c r="U181" i="3"/>
  <c r="T181" i="3"/>
  <c r="S181" i="3"/>
  <c r="R181" i="3"/>
  <c r="Q181" i="3"/>
  <c r="P181" i="3"/>
  <c r="O181" i="3"/>
  <c r="N181" i="3"/>
  <c r="M181" i="3"/>
  <c r="L181" i="3"/>
  <c r="K181" i="3"/>
  <c r="J181" i="3"/>
  <c r="I181" i="3"/>
  <c r="H181" i="3"/>
  <c r="AK180" i="3"/>
  <c r="AJ180" i="3"/>
  <c r="AI180" i="3"/>
  <c r="AH180" i="3"/>
  <c r="AG180" i="3"/>
  <c r="Z180" i="3"/>
  <c r="Y180" i="3"/>
  <c r="X180" i="3"/>
  <c r="W180" i="3"/>
  <c r="V180" i="3"/>
  <c r="U180" i="3"/>
  <c r="T180" i="3"/>
  <c r="S180" i="3"/>
  <c r="R180" i="3"/>
  <c r="Q180" i="3"/>
  <c r="P180" i="3"/>
  <c r="O180" i="3"/>
  <c r="N180" i="3"/>
  <c r="M180" i="3"/>
  <c r="L180" i="3"/>
  <c r="K180" i="3"/>
  <c r="J180" i="3"/>
  <c r="I180" i="3"/>
  <c r="H180" i="3"/>
  <c r="AK179" i="3"/>
  <c r="AJ179" i="3"/>
  <c r="AI179" i="3"/>
  <c r="AH179" i="3"/>
  <c r="AG179" i="3"/>
  <c r="Z179" i="3"/>
  <c r="Y179" i="3"/>
  <c r="X179" i="3"/>
  <c r="W179" i="3"/>
  <c r="V179" i="3"/>
  <c r="U179" i="3"/>
  <c r="T179" i="3"/>
  <c r="S179" i="3"/>
  <c r="R179" i="3"/>
  <c r="Q179" i="3"/>
  <c r="P179" i="3"/>
  <c r="O179" i="3"/>
  <c r="N179" i="3"/>
  <c r="M179" i="3"/>
  <c r="L179" i="3"/>
  <c r="K179" i="3"/>
  <c r="J179" i="3"/>
  <c r="I179" i="3"/>
  <c r="H179" i="3"/>
  <c r="A165" i="3"/>
  <c r="A164" i="3"/>
  <c r="A160" i="3"/>
  <c r="A158" i="3"/>
  <c r="A155" i="3"/>
  <c r="A153" i="3"/>
  <c r="A144" i="3"/>
  <c r="A143" i="3"/>
  <c r="A139" i="3"/>
  <c r="A137" i="3"/>
  <c r="A134" i="3"/>
  <c r="A132" i="3"/>
  <c r="A123" i="3"/>
  <c r="A122" i="3"/>
  <c r="A116" i="3"/>
  <c r="A113" i="3"/>
  <c r="A111" i="3"/>
  <c r="A102" i="3"/>
  <c r="A101" i="3"/>
  <c r="A95" i="3"/>
  <c r="A92" i="3"/>
  <c r="A90" i="3"/>
  <c r="C87" i="3"/>
  <c r="E73" i="3"/>
  <c r="E80" i="3"/>
  <c r="E72" i="3"/>
  <c r="E79" i="3"/>
  <c r="E71" i="3"/>
  <c r="E78" i="3"/>
  <c r="A70" i="3"/>
  <c r="E59" i="3"/>
  <c r="E66" i="3"/>
  <c r="E58" i="3"/>
  <c r="E65" i="3"/>
  <c r="E57" i="3"/>
  <c r="E64" i="3"/>
  <c r="A56" i="3"/>
  <c r="A52" i="3"/>
  <c r="E40" i="3"/>
  <c r="E48" i="3"/>
  <c r="E39" i="3"/>
  <c r="E47" i="3"/>
  <c r="E38" i="3"/>
  <c r="E46" i="3"/>
  <c r="E37" i="3"/>
  <c r="E45" i="3"/>
  <c r="A36" i="3"/>
  <c r="E32" i="3"/>
  <c r="E23" i="3"/>
  <c r="E31" i="3"/>
  <c r="E22" i="3"/>
  <c r="E30" i="3"/>
  <c r="E21" i="3"/>
  <c r="E29" i="3"/>
  <c r="A20" i="3"/>
  <c r="A18" i="3"/>
  <c r="A15" i="3"/>
  <c r="A14" i="3"/>
  <c r="A10" i="3"/>
  <c r="A9" i="3"/>
  <c r="A8" i="3"/>
  <c r="A7" i="3"/>
  <c r="A4" i="3"/>
  <c r="H34" i="1"/>
  <c r="H50" i="1"/>
  <c r="H68" i="1"/>
  <c r="H82" i="1"/>
  <c r="H85" i="1"/>
  <c r="H226" i="1"/>
  <c r="H260" i="1"/>
  <c r="H42" i="1"/>
  <c r="H222" i="1"/>
  <c r="H256" i="1"/>
  <c r="H98" i="1"/>
  <c r="H99" i="1"/>
  <c r="H100" i="1"/>
  <c r="H108" i="1"/>
  <c r="H119" i="1"/>
  <c r="H120" i="1"/>
  <c r="H121" i="1"/>
  <c r="H129" i="1"/>
  <c r="H140" i="1"/>
  <c r="H141" i="1"/>
  <c r="H142" i="1"/>
  <c r="H150" i="1"/>
  <c r="H161" i="1"/>
  <c r="H162" i="1"/>
  <c r="H163" i="1"/>
  <c r="H171" i="1"/>
  <c r="H177" i="1"/>
  <c r="H223" i="1"/>
  <c r="H257" i="1"/>
  <c r="H107" i="1"/>
  <c r="H128" i="1"/>
  <c r="H149" i="1"/>
  <c r="H170" i="1"/>
  <c r="H176" i="1"/>
  <c r="H187" i="1"/>
  <c r="H224" i="1"/>
  <c r="H258" i="1"/>
  <c r="H94" i="1"/>
  <c r="H115" i="1"/>
  <c r="H136" i="1"/>
  <c r="H157" i="1"/>
  <c r="H175" i="1"/>
  <c r="H200" i="1"/>
  <c r="H225" i="1"/>
  <c r="H259" i="1"/>
  <c r="H207" i="1"/>
  <c r="H227" i="1"/>
  <c r="H261" i="1"/>
  <c r="H264" i="1"/>
  <c r="H265" i="1"/>
  <c r="H276" i="1"/>
  <c r="H277" i="1"/>
  <c r="H75" i="1"/>
  <c r="H61" i="1"/>
  <c r="H84" i="1"/>
  <c r="H235" i="1"/>
  <c r="H269" i="1"/>
  <c r="H26" i="1"/>
  <c r="H234" i="1"/>
  <c r="H268" i="1"/>
  <c r="H236" i="1"/>
  <c r="H270" i="1"/>
  <c r="H237" i="1"/>
  <c r="H271" i="1"/>
  <c r="H238" i="1"/>
  <c r="H272" i="1"/>
  <c r="H239" i="1"/>
  <c r="H273" i="1"/>
  <c r="H240" i="1"/>
  <c r="H274" i="1"/>
  <c r="H214" i="1"/>
  <c r="H241" i="1"/>
  <c r="H275" i="1"/>
  <c r="H278" i="1"/>
  <c r="I34" i="1"/>
  <c r="I50" i="1"/>
  <c r="I68" i="1"/>
  <c r="I82" i="1"/>
  <c r="I85" i="1"/>
  <c r="I226" i="1"/>
  <c r="I260" i="1"/>
  <c r="I42" i="1"/>
  <c r="I222" i="1"/>
  <c r="I256" i="1"/>
  <c r="I98" i="1"/>
  <c r="I99" i="1"/>
  <c r="I100" i="1"/>
  <c r="I108" i="1"/>
  <c r="I119" i="1"/>
  <c r="I120" i="1"/>
  <c r="I121" i="1"/>
  <c r="I129" i="1"/>
  <c r="I140" i="1"/>
  <c r="I141" i="1"/>
  <c r="I142" i="1"/>
  <c r="I150" i="1"/>
  <c r="I161" i="1"/>
  <c r="I162" i="1"/>
  <c r="I163" i="1"/>
  <c r="I171" i="1"/>
  <c r="I177" i="1"/>
  <c r="I223" i="1"/>
  <c r="I257" i="1"/>
  <c r="I107" i="1"/>
  <c r="I128" i="1"/>
  <c r="I149" i="1"/>
  <c r="I170" i="1"/>
  <c r="I176" i="1"/>
  <c r="I187" i="1"/>
  <c r="I224" i="1"/>
  <c r="I258" i="1"/>
  <c r="I94" i="1"/>
  <c r="I115" i="1"/>
  <c r="I136" i="1"/>
  <c r="I157" i="1"/>
  <c r="I175" i="1"/>
  <c r="I200" i="1"/>
  <c r="I225" i="1"/>
  <c r="I259" i="1"/>
  <c r="I207" i="1"/>
  <c r="I227" i="1"/>
  <c r="I261" i="1"/>
  <c r="I264" i="1"/>
  <c r="I265" i="1"/>
  <c r="I276" i="1"/>
  <c r="I277" i="1"/>
  <c r="I75" i="1"/>
  <c r="I61" i="1"/>
  <c r="I84" i="1"/>
  <c r="I235" i="1"/>
  <c r="I269" i="1"/>
  <c r="I26" i="1"/>
  <c r="I234" i="1"/>
  <c r="I268" i="1"/>
  <c r="I236" i="1"/>
  <c r="I270" i="1"/>
  <c r="I237" i="1"/>
  <c r="I271" i="1"/>
  <c r="I238" i="1"/>
  <c r="I272" i="1"/>
  <c r="I239" i="1"/>
  <c r="I273" i="1"/>
  <c r="I240" i="1"/>
  <c r="I274" i="1"/>
  <c r="I214" i="1"/>
  <c r="I241" i="1"/>
  <c r="I275" i="1"/>
  <c r="I278" i="1"/>
  <c r="J34" i="1"/>
  <c r="J50" i="1"/>
  <c r="J68" i="1"/>
  <c r="J82" i="1"/>
  <c r="J85" i="1"/>
  <c r="J226" i="1"/>
  <c r="J260" i="1"/>
  <c r="J42" i="1"/>
  <c r="J222" i="1"/>
  <c r="J256" i="1"/>
  <c r="J98" i="1"/>
  <c r="J99" i="1"/>
  <c r="J100" i="1"/>
  <c r="J108" i="1"/>
  <c r="J119" i="1"/>
  <c r="J120" i="1"/>
  <c r="J121" i="1"/>
  <c r="J129" i="1"/>
  <c r="J140" i="1"/>
  <c r="J141" i="1"/>
  <c r="J142" i="1"/>
  <c r="J150" i="1"/>
  <c r="J161" i="1"/>
  <c r="J162" i="1"/>
  <c r="J163" i="1"/>
  <c r="J171" i="1"/>
  <c r="J177" i="1"/>
  <c r="J223" i="1"/>
  <c r="J257" i="1"/>
  <c r="J107" i="1"/>
  <c r="J128" i="1"/>
  <c r="J149" i="1"/>
  <c r="J170" i="1"/>
  <c r="J176" i="1"/>
  <c r="J187" i="1"/>
  <c r="J224" i="1"/>
  <c r="J258" i="1"/>
  <c r="J94" i="1"/>
  <c r="J115" i="1"/>
  <c r="J136" i="1"/>
  <c r="J157" i="1"/>
  <c r="J175" i="1"/>
  <c r="J200" i="1"/>
  <c r="J225" i="1"/>
  <c r="J259" i="1"/>
  <c r="J207" i="1"/>
  <c r="J227" i="1"/>
  <c r="J261" i="1"/>
  <c r="J264" i="1"/>
  <c r="J265" i="1"/>
  <c r="J276" i="1"/>
  <c r="J277" i="1"/>
  <c r="J75" i="1"/>
  <c r="J61" i="1"/>
  <c r="J84" i="1"/>
  <c r="J235" i="1"/>
  <c r="J269" i="1"/>
  <c r="J26" i="1"/>
  <c r="J234" i="1"/>
  <c r="J268" i="1"/>
  <c r="J236" i="1"/>
  <c r="J270" i="1"/>
  <c r="J237" i="1"/>
  <c r="J271" i="1"/>
  <c r="J238" i="1"/>
  <c r="J272" i="1"/>
  <c r="J239" i="1"/>
  <c r="J273" i="1"/>
  <c r="J240" i="1"/>
  <c r="J274" i="1"/>
  <c r="J214" i="1"/>
  <c r="J241" i="1"/>
  <c r="J275" i="1"/>
  <c r="J278" i="1"/>
  <c r="K34" i="1"/>
  <c r="K50" i="1"/>
  <c r="K68" i="1"/>
  <c r="K82" i="1"/>
  <c r="K85" i="1"/>
  <c r="K226" i="1"/>
  <c r="K260" i="1"/>
  <c r="K42" i="1"/>
  <c r="K222" i="1"/>
  <c r="K256" i="1"/>
  <c r="K98" i="1"/>
  <c r="K99" i="1"/>
  <c r="K100" i="1"/>
  <c r="K108" i="1"/>
  <c r="K119" i="1"/>
  <c r="K120" i="1"/>
  <c r="K121" i="1"/>
  <c r="K129" i="1"/>
  <c r="K140" i="1"/>
  <c r="K141" i="1"/>
  <c r="K142" i="1"/>
  <c r="K150" i="1"/>
  <c r="K161" i="1"/>
  <c r="K162" i="1"/>
  <c r="K163" i="1"/>
  <c r="K171" i="1"/>
  <c r="K177" i="1"/>
  <c r="K223" i="1"/>
  <c r="K257" i="1"/>
  <c r="K107" i="1"/>
  <c r="K128" i="1"/>
  <c r="K149" i="1"/>
  <c r="K170" i="1"/>
  <c r="K176" i="1"/>
  <c r="K187" i="1"/>
  <c r="K224" i="1"/>
  <c r="K258" i="1"/>
  <c r="K94" i="1"/>
  <c r="K115" i="1"/>
  <c r="K136" i="1"/>
  <c r="K157" i="1"/>
  <c r="K175" i="1"/>
  <c r="K200" i="1"/>
  <c r="K225" i="1"/>
  <c r="K259" i="1"/>
  <c r="K207" i="1"/>
  <c r="K227" i="1"/>
  <c r="K261" i="1"/>
  <c r="K264" i="1"/>
  <c r="K265" i="1"/>
  <c r="K276" i="1"/>
  <c r="K277" i="1"/>
  <c r="K75" i="1"/>
  <c r="K61" i="1"/>
  <c r="K84" i="1"/>
  <c r="K235" i="1"/>
  <c r="K269" i="1"/>
  <c r="K26" i="1"/>
  <c r="K234" i="1"/>
  <c r="K268" i="1"/>
  <c r="K236" i="1"/>
  <c r="K270" i="1"/>
  <c r="K237" i="1"/>
  <c r="K271" i="1"/>
  <c r="K238" i="1"/>
  <c r="K272" i="1"/>
  <c r="K239" i="1"/>
  <c r="K273" i="1"/>
  <c r="K240" i="1"/>
  <c r="K274" i="1"/>
  <c r="K214" i="1"/>
  <c r="K241" i="1"/>
  <c r="K275" i="1"/>
  <c r="K278" i="1"/>
  <c r="L34" i="1"/>
  <c r="L50" i="1"/>
  <c r="L68" i="1"/>
  <c r="L82" i="1"/>
  <c r="L85" i="1"/>
  <c r="L226" i="1"/>
  <c r="L260" i="1"/>
  <c r="L42" i="1"/>
  <c r="L222" i="1"/>
  <c r="L256" i="1"/>
  <c r="L98" i="1"/>
  <c r="L99" i="1"/>
  <c r="L100" i="1"/>
  <c r="L108" i="1"/>
  <c r="L119" i="1"/>
  <c r="L120" i="1"/>
  <c r="L121" i="1"/>
  <c r="L129" i="1"/>
  <c r="L140" i="1"/>
  <c r="L141" i="1"/>
  <c r="L142" i="1"/>
  <c r="L150" i="1"/>
  <c r="L161" i="1"/>
  <c r="L162" i="1"/>
  <c r="L163" i="1"/>
  <c r="L171" i="1"/>
  <c r="L177" i="1"/>
  <c r="L223" i="1"/>
  <c r="L257" i="1"/>
  <c r="L107" i="1"/>
  <c r="L128" i="1"/>
  <c r="L149" i="1"/>
  <c r="L170" i="1"/>
  <c r="L176" i="1"/>
  <c r="L187" i="1"/>
  <c r="L224" i="1"/>
  <c r="L258" i="1"/>
  <c r="L94" i="1"/>
  <c r="L115" i="1"/>
  <c r="L136" i="1"/>
  <c r="L157" i="1"/>
  <c r="L175" i="1"/>
  <c r="L200" i="1"/>
  <c r="L225" i="1"/>
  <c r="L259" i="1"/>
  <c r="L207" i="1"/>
  <c r="L227" i="1"/>
  <c r="L261" i="1"/>
  <c r="L264" i="1"/>
  <c r="L265" i="1"/>
  <c r="L276" i="1"/>
  <c r="L277" i="1"/>
  <c r="L75" i="1"/>
  <c r="L61" i="1"/>
  <c r="L84" i="1"/>
  <c r="L235" i="1"/>
  <c r="L269" i="1"/>
  <c r="L26" i="1"/>
  <c r="L234" i="1"/>
  <c r="L268" i="1"/>
  <c r="L236" i="1"/>
  <c r="L270" i="1"/>
  <c r="L237" i="1"/>
  <c r="L271" i="1"/>
  <c r="L238" i="1"/>
  <c r="L272" i="1"/>
  <c r="L239" i="1"/>
  <c r="L273" i="1"/>
  <c r="L240" i="1"/>
  <c r="L274" i="1"/>
  <c r="L214" i="1"/>
  <c r="L241" i="1"/>
  <c r="L275" i="1"/>
  <c r="L278" i="1"/>
  <c r="M34" i="1"/>
  <c r="M50" i="1"/>
  <c r="M68" i="1"/>
  <c r="M82" i="1"/>
  <c r="M85" i="1"/>
  <c r="M226" i="1"/>
  <c r="M260" i="1"/>
  <c r="M98" i="1"/>
  <c r="M99" i="1"/>
  <c r="M100" i="1"/>
  <c r="M108" i="1"/>
  <c r="M119" i="1"/>
  <c r="M120" i="1"/>
  <c r="M121" i="1"/>
  <c r="M129" i="1"/>
  <c r="M140" i="1"/>
  <c r="M141" i="1"/>
  <c r="M142" i="1"/>
  <c r="M150" i="1"/>
  <c r="M161" i="1"/>
  <c r="M162" i="1"/>
  <c r="M163" i="1"/>
  <c r="M171" i="1"/>
  <c r="M177" i="1"/>
  <c r="M223" i="1"/>
  <c r="M257" i="1"/>
  <c r="M107" i="1"/>
  <c r="M128" i="1"/>
  <c r="M149" i="1"/>
  <c r="M170" i="1"/>
  <c r="M176" i="1"/>
  <c r="M187" i="1"/>
  <c r="M224" i="1"/>
  <c r="M258" i="1"/>
  <c r="M94" i="1"/>
  <c r="M115" i="1"/>
  <c r="M136" i="1"/>
  <c r="M157" i="1"/>
  <c r="M175" i="1"/>
  <c r="M200" i="1"/>
  <c r="M225" i="1"/>
  <c r="M259" i="1"/>
  <c r="M42" i="1"/>
  <c r="M222" i="1"/>
  <c r="M256" i="1"/>
  <c r="M207" i="1"/>
  <c r="M227" i="1"/>
  <c r="M261" i="1"/>
  <c r="M264" i="1"/>
  <c r="M265" i="1"/>
  <c r="M276" i="1"/>
  <c r="M277" i="1"/>
  <c r="M75" i="1"/>
  <c r="M61" i="1"/>
  <c r="M84" i="1"/>
  <c r="M235" i="1"/>
  <c r="M269" i="1"/>
  <c r="M237" i="1"/>
  <c r="M271" i="1"/>
  <c r="M238" i="1"/>
  <c r="M272" i="1"/>
  <c r="M239" i="1"/>
  <c r="M273" i="1"/>
  <c r="M26" i="1"/>
  <c r="M234" i="1"/>
  <c r="M268" i="1"/>
  <c r="M236" i="1"/>
  <c r="M270" i="1"/>
  <c r="M240" i="1"/>
  <c r="M274" i="1"/>
  <c r="M214" i="1"/>
  <c r="M241" i="1"/>
  <c r="M275" i="1"/>
  <c r="M278" i="1"/>
  <c r="N34" i="1"/>
  <c r="N50" i="1"/>
  <c r="N68" i="1"/>
  <c r="N82" i="1"/>
  <c r="N85" i="1"/>
  <c r="N226" i="1"/>
  <c r="N260" i="1"/>
  <c r="N98" i="1"/>
  <c r="N99" i="1"/>
  <c r="N100" i="1"/>
  <c r="N108" i="1"/>
  <c r="N119" i="1"/>
  <c r="N120" i="1"/>
  <c r="N121" i="1"/>
  <c r="N129" i="1"/>
  <c r="N140" i="1"/>
  <c r="N141" i="1"/>
  <c r="N142" i="1"/>
  <c r="N150" i="1"/>
  <c r="N161" i="1"/>
  <c r="N162" i="1"/>
  <c r="N163" i="1"/>
  <c r="N171" i="1"/>
  <c r="N177" i="1"/>
  <c r="N223" i="1"/>
  <c r="N257" i="1"/>
  <c r="N107" i="1"/>
  <c r="N128" i="1"/>
  <c r="N149" i="1"/>
  <c r="N170" i="1"/>
  <c r="N176" i="1"/>
  <c r="N187" i="1"/>
  <c r="N224" i="1"/>
  <c r="N258" i="1"/>
  <c r="N94" i="1"/>
  <c r="N115" i="1"/>
  <c r="N136" i="1"/>
  <c r="N157" i="1"/>
  <c r="N175" i="1"/>
  <c r="N200" i="1"/>
  <c r="N225" i="1"/>
  <c r="N259" i="1"/>
  <c r="N42" i="1"/>
  <c r="N222" i="1"/>
  <c r="N256" i="1"/>
  <c r="N207" i="1"/>
  <c r="N227" i="1"/>
  <c r="N261" i="1"/>
  <c r="N264" i="1"/>
  <c r="N265" i="1"/>
  <c r="N276" i="1"/>
  <c r="N277" i="1"/>
  <c r="N75" i="1"/>
  <c r="N61" i="1"/>
  <c r="N84" i="1"/>
  <c r="N235" i="1"/>
  <c r="N269" i="1"/>
  <c r="N237" i="1"/>
  <c r="N271" i="1"/>
  <c r="N238" i="1"/>
  <c r="N272" i="1"/>
  <c r="N239" i="1"/>
  <c r="N273" i="1"/>
  <c r="N26" i="1"/>
  <c r="N234" i="1"/>
  <c r="N268" i="1"/>
  <c r="N236" i="1"/>
  <c r="N270" i="1"/>
  <c r="N240" i="1"/>
  <c r="N274" i="1"/>
  <c r="N214" i="1"/>
  <c r="N241" i="1"/>
  <c r="N275" i="1"/>
  <c r="N278" i="1"/>
  <c r="O34" i="1"/>
  <c r="O50" i="1"/>
  <c r="O68" i="1"/>
  <c r="O82" i="1"/>
  <c r="O85" i="1"/>
  <c r="O226" i="1"/>
  <c r="O260" i="1"/>
  <c r="O98" i="1"/>
  <c r="O99" i="1"/>
  <c r="O100" i="1"/>
  <c r="O108" i="1"/>
  <c r="O119" i="1"/>
  <c r="O120" i="1"/>
  <c r="O121" i="1"/>
  <c r="O129" i="1"/>
  <c r="O140" i="1"/>
  <c r="O141" i="1"/>
  <c r="O142" i="1"/>
  <c r="O150" i="1"/>
  <c r="O161" i="1"/>
  <c r="O162" i="1"/>
  <c r="O163" i="1"/>
  <c r="O171" i="1"/>
  <c r="O177" i="1"/>
  <c r="O223" i="1"/>
  <c r="O257" i="1"/>
  <c r="O107" i="1"/>
  <c r="O128" i="1"/>
  <c r="O149" i="1"/>
  <c r="O170" i="1"/>
  <c r="O176" i="1"/>
  <c r="O187" i="1"/>
  <c r="O224" i="1"/>
  <c r="O258" i="1"/>
  <c r="O94" i="1"/>
  <c r="O115" i="1"/>
  <c r="O136" i="1"/>
  <c r="O157" i="1"/>
  <c r="O175" i="1"/>
  <c r="O200" i="1"/>
  <c r="O225" i="1"/>
  <c r="O259" i="1"/>
  <c r="O42" i="1"/>
  <c r="O222" i="1"/>
  <c r="O256" i="1"/>
  <c r="O207" i="1"/>
  <c r="O227" i="1"/>
  <c r="O261" i="1"/>
  <c r="O264" i="1"/>
  <c r="O265" i="1"/>
  <c r="O276" i="1"/>
  <c r="O277" i="1"/>
  <c r="O75" i="1"/>
  <c r="O61" i="1"/>
  <c r="O84" i="1"/>
  <c r="O235" i="1"/>
  <c r="O269" i="1"/>
  <c r="O237" i="1"/>
  <c r="O271" i="1"/>
  <c r="O238" i="1"/>
  <c r="O272" i="1"/>
  <c r="O239" i="1"/>
  <c r="O273" i="1"/>
  <c r="O26" i="1"/>
  <c r="O234" i="1"/>
  <c r="O268" i="1"/>
  <c r="O236" i="1"/>
  <c r="O270" i="1"/>
  <c r="O240" i="1"/>
  <c r="O274" i="1"/>
  <c r="O214" i="1"/>
  <c r="O241" i="1"/>
  <c r="O275" i="1"/>
  <c r="O278" i="1"/>
  <c r="P34" i="1"/>
  <c r="P50" i="1"/>
  <c r="P68" i="1"/>
  <c r="P82" i="1"/>
  <c r="P85" i="1"/>
  <c r="P226" i="1"/>
  <c r="P260" i="1"/>
  <c r="P98" i="1"/>
  <c r="P99" i="1"/>
  <c r="P100" i="1"/>
  <c r="P108" i="1"/>
  <c r="P119" i="1"/>
  <c r="P120" i="1"/>
  <c r="P121" i="1"/>
  <c r="P129" i="1"/>
  <c r="P140" i="1"/>
  <c r="P141" i="1"/>
  <c r="P142" i="1"/>
  <c r="P150" i="1"/>
  <c r="P161" i="1"/>
  <c r="P162" i="1"/>
  <c r="P163" i="1"/>
  <c r="P171" i="1"/>
  <c r="P177" i="1"/>
  <c r="P223" i="1"/>
  <c r="P257" i="1"/>
  <c r="P107" i="1"/>
  <c r="P128" i="1"/>
  <c r="P149" i="1"/>
  <c r="P170" i="1"/>
  <c r="P176" i="1"/>
  <c r="P187" i="1"/>
  <c r="P224" i="1"/>
  <c r="P258" i="1"/>
  <c r="P94" i="1"/>
  <c r="P115" i="1"/>
  <c r="P136" i="1"/>
  <c r="P157" i="1"/>
  <c r="P175" i="1"/>
  <c r="P200" i="1"/>
  <c r="P225" i="1"/>
  <c r="P259" i="1"/>
  <c r="P42" i="1"/>
  <c r="P222" i="1"/>
  <c r="P256" i="1"/>
  <c r="P207" i="1"/>
  <c r="P227" i="1"/>
  <c r="P261" i="1"/>
  <c r="P264" i="1"/>
  <c r="P265" i="1"/>
  <c r="P276" i="1"/>
  <c r="P277" i="1"/>
  <c r="P75" i="1"/>
  <c r="P61" i="1"/>
  <c r="P84" i="1"/>
  <c r="P235" i="1"/>
  <c r="P269" i="1"/>
  <c r="P237" i="1"/>
  <c r="P271" i="1"/>
  <c r="P238" i="1"/>
  <c r="P272" i="1"/>
  <c r="P239" i="1"/>
  <c r="P273" i="1"/>
  <c r="P26" i="1"/>
  <c r="P234" i="1"/>
  <c r="P268" i="1"/>
  <c r="P236" i="1"/>
  <c r="P270" i="1"/>
  <c r="P240" i="1"/>
  <c r="P274" i="1"/>
  <c r="P214" i="1"/>
  <c r="P241" i="1"/>
  <c r="P275" i="1"/>
  <c r="P278" i="1"/>
  <c r="Q34" i="1"/>
  <c r="Q50" i="1"/>
  <c r="Q68" i="1"/>
  <c r="Q82" i="1"/>
  <c r="Q85" i="1"/>
  <c r="Q226" i="1"/>
  <c r="Q260" i="1"/>
  <c r="Q98" i="1"/>
  <c r="Q99" i="1"/>
  <c r="Q100" i="1"/>
  <c r="Q108" i="1"/>
  <c r="Q119" i="1"/>
  <c r="Q120" i="1"/>
  <c r="Q121" i="1"/>
  <c r="Q129" i="1"/>
  <c r="Q140" i="1"/>
  <c r="Q141" i="1"/>
  <c r="Q142" i="1"/>
  <c r="Q150" i="1"/>
  <c r="Q161" i="1"/>
  <c r="Q162" i="1"/>
  <c r="Q163" i="1"/>
  <c r="Q171" i="1"/>
  <c r="Q177" i="1"/>
  <c r="Q223" i="1"/>
  <c r="Q257" i="1"/>
  <c r="Q107" i="1"/>
  <c r="Q128" i="1"/>
  <c r="Q149" i="1"/>
  <c r="Q170" i="1"/>
  <c r="Q176" i="1"/>
  <c r="Q187" i="1"/>
  <c r="Q224" i="1"/>
  <c r="Q258" i="1"/>
  <c r="Q94" i="1"/>
  <c r="Q115" i="1"/>
  <c r="Q136" i="1"/>
  <c r="Q157" i="1"/>
  <c r="Q175" i="1"/>
  <c r="Q200" i="1"/>
  <c r="Q225" i="1"/>
  <c r="Q259" i="1"/>
  <c r="Q42" i="1"/>
  <c r="Q222" i="1"/>
  <c r="Q256" i="1"/>
  <c r="Q207" i="1"/>
  <c r="Q227" i="1"/>
  <c r="Q261" i="1"/>
  <c r="Q264" i="1"/>
  <c r="Q265" i="1"/>
  <c r="Q276" i="1"/>
  <c r="Q277" i="1"/>
  <c r="Q61" i="1"/>
  <c r="Q75" i="1"/>
  <c r="Q84" i="1"/>
  <c r="Q235" i="1"/>
  <c r="Q269" i="1"/>
  <c r="Q237" i="1"/>
  <c r="Q271" i="1"/>
  <c r="Q238" i="1"/>
  <c r="Q272" i="1"/>
  <c r="Q239" i="1"/>
  <c r="Q273" i="1"/>
  <c r="Q26" i="1"/>
  <c r="Q234" i="1"/>
  <c r="Q268" i="1"/>
  <c r="Q236" i="1"/>
  <c r="Q270" i="1"/>
  <c r="Q240" i="1"/>
  <c r="Q274" i="1"/>
  <c r="Q214" i="1"/>
  <c r="Q241" i="1"/>
  <c r="Q275" i="1"/>
  <c r="Q278" i="1"/>
  <c r="R34" i="1"/>
  <c r="R50" i="1"/>
  <c r="R68" i="1"/>
  <c r="R82" i="1"/>
  <c r="R85" i="1"/>
  <c r="R226" i="1"/>
  <c r="R260" i="1"/>
  <c r="R98" i="1"/>
  <c r="R99" i="1"/>
  <c r="R100" i="1"/>
  <c r="R108" i="1"/>
  <c r="R119" i="1"/>
  <c r="R120" i="1"/>
  <c r="R121" i="1"/>
  <c r="R129" i="1"/>
  <c r="R140" i="1"/>
  <c r="R141" i="1"/>
  <c r="R142" i="1"/>
  <c r="R150" i="1"/>
  <c r="R161" i="1"/>
  <c r="R162" i="1"/>
  <c r="R163" i="1"/>
  <c r="R171" i="1"/>
  <c r="R177" i="1"/>
  <c r="R223" i="1"/>
  <c r="R257" i="1"/>
  <c r="R107" i="1"/>
  <c r="R128" i="1"/>
  <c r="R149" i="1"/>
  <c r="R170" i="1"/>
  <c r="R176" i="1"/>
  <c r="R187" i="1"/>
  <c r="R224" i="1"/>
  <c r="R258" i="1"/>
  <c r="R94" i="1"/>
  <c r="R115" i="1"/>
  <c r="R136" i="1"/>
  <c r="R157" i="1"/>
  <c r="R175" i="1"/>
  <c r="R200" i="1"/>
  <c r="R225" i="1"/>
  <c r="R259" i="1"/>
  <c r="R42" i="1"/>
  <c r="R222" i="1"/>
  <c r="R256" i="1"/>
  <c r="R207" i="1"/>
  <c r="R227" i="1"/>
  <c r="R261" i="1"/>
  <c r="R264" i="1"/>
  <c r="R265" i="1"/>
  <c r="R276" i="1"/>
  <c r="R277" i="1"/>
  <c r="R75" i="1"/>
  <c r="R61" i="1"/>
  <c r="R84" i="1"/>
  <c r="R235" i="1"/>
  <c r="R269" i="1"/>
  <c r="R268" i="1"/>
  <c r="R237" i="1"/>
  <c r="R271" i="1"/>
  <c r="R238" i="1"/>
  <c r="R272" i="1"/>
  <c r="R239" i="1"/>
  <c r="R273" i="1"/>
  <c r="R236" i="1"/>
  <c r="R270" i="1"/>
  <c r="R240" i="1"/>
  <c r="R274" i="1"/>
  <c r="R214" i="1"/>
  <c r="R241" i="1"/>
  <c r="R275" i="1"/>
  <c r="R278" i="1"/>
  <c r="S34" i="1"/>
  <c r="S50" i="1"/>
  <c r="S68" i="1"/>
  <c r="S82" i="1"/>
  <c r="S85" i="1"/>
  <c r="S226" i="1"/>
  <c r="S260" i="1"/>
  <c r="S98" i="1"/>
  <c r="S99" i="1"/>
  <c r="S100" i="1"/>
  <c r="S108" i="1"/>
  <c r="S119" i="1"/>
  <c r="S120" i="1"/>
  <c r="S121" i="1"/>
  <c r="S129" i="1"/>
  <c r="S140" i="1"/>
  <c r="S141" i="1"/>
  <c r="S142" i="1"/>
  <c r="S150" i="1"/>
  <c r="S161" i="1"/>
  <c r="S162" i="1"/>
  <c r="S163" i="1"/>
  <c r="S171" i="1"/>
  <c r="S177" i="1"/>
  <c r="S223" i="1"/>
  <c r="S257" i="1"/>
  <c r="S107" i="1"/>
  <c r="S128" i="1"/>
  <c r="S149" i="1"/>
  <c r="S170" i="1"/>
  <c r="S176" i="1"/>
  <c r="S187" i="1"/>
  <c r="S224" i="1"/>
  <c r="S258" i="1"/>
  <c r="S94" i="1"/>
  <c r="S115" i="1"/>
  <c r="S136" i="1"/>
  <c r="S157" i="1"/>
  <c r="S175" i="1"/>
  <c r="S200" i="1"/>
  <c r="S225" i="1"/>
  <c r="S259" i="1"/>
  <c r="S42" i="1"/>
  <c r="S222" i="1"/>
  <c r="S256" i="1"/>
  <c r="S207" i="1"/>
  <c r="S227" i="1"/>
  <c r="S261" i="1"/>
  <c r="S264" i="1"/>
  <c r="S265" i="1"/>
  <c r="S276" i="1"/>
  <c r="S277" i="1"/>
  <c r="S75" i="1"/>
  <c r="S61" i="1"/>
  <c r="S84" i="1"/>
  <c r="S235" i="1"/>
  <c r="S269" i="1"/>
  <c r="S268" i="1"/>
  <c r="S237" i="1"/>
  <c r="S271" i="1"/>
  <c r="S238" i="1"/>
  <c r="S272" i="1"/>
  <c r="S239" i="1"/>
  <c r="S273" i="1"/>
  <c r="S236" i="1"/>
  <c r="S270" i="1"/>
  <c r="S240" i="1"/>
  <c r="S274" i="1"/>
  <c r="S214" i="1"/>
  <c r="S241" i="1"/>
  <c r="S275" i="1"/>
  <c r="S278" i="1"/>
  <c r="T34" i="1"/>
  <c r="T50" i="1"/>
  <c r="T68" i="1"/>
  <c r="T82" i="1"/>
  <c r="T85" i="1"/>
  <c r="T226" i="1"/>
  <c r="T260" i="1"/>
  <c r="T98" i="1"/>
  <c r="T99" i="1"/>
  <c r="T100" i="1"/>
  <c r="T108" i="1"/>
  <c r="T119" i="1"/>
  <c r="T120" i="1"/>
  <c r="T121" i="1"/>
  <c r="T129" i="1"/>
  <c r="T140" i="1"/>
  <c r="T141" i="1"/>
  <c r="T142" i="1"/>
  <c r="T150" i="1"/>
  <c r="T161" i="1"/>
  <c r="T162" i="1"/>
  <c r="T163" i="1"/>
  <c r="T171" i="1"/>
  <c r="T177" i="1"/>
  <c r="T223" i="1"/>
  <c r="T257" i="1"/>
  <c r="T107" i="1"/>
  <c r="T128" i="1"/>
  <c r="T149" i="1"/>
  <c r="T170" i="1"/>
  <c r="T176" i="1"/>
  <c r="T187" i="1"/>
  <c r="T224" i="1"/>
  <c r="T258" i="1"/>
  <c r="T94" i="1"/>
  <c r="T115" i="1"/>
  <c r="T136" i="1"/>
  <c r="T157" i="1"/>
  <c r="T175" i="1"/>
  <c r="T200" i="1"/>
  <c r="T225" i="1"/>
  <c r="T259" i="1"/>
  <c r="T42" i="1"/>
  <c r="T222" i="1"/>
  <c r="T256" i="1"/>
  <c r="T207" i="1"/>
  <c r="T227" i="1"/>
  <c r="T261" i="1"/>
  <c r="T264" i="1"/>
  <c r="T265" i="1"/>
  <c r="T276" i="1"/>
  <c r="T277" i="1"/>
  <c r="T75" i="1"/>
  <c r="T61" i="1"/>
  <c r="T84" i="1"/>
  <c r="T235" i="1"/>
  <c r="T269" i="1"/>
  <c r="T268" i="1"/>
  <c r="T237" i="1"/>
  <c r="T271" i="1"/>
  <c r="T238" i="1"/>
  <c r="T272" i="1"/>
  <c r="T239" i="1"/>
  <c r="T273" i="1"/>
  <c r="T236" i="1"/>
  <c r="T270" i="1"/>
  <c r="T240" i="1"/>
  <c r="T274" i="1"/>
  <c r="T214" i="1"/>
  <c r="T241" i="1"/>
  <c r="T275" i="1"/>
  <c r="T278" i="1"/>
  <c r="U34" i="1"/>
  <c r="U50" i="1"/>
  <c r="U68" i="1"/>
  <c r="U82" i="1"/>
  <c r="U85" i="1"/>
  <c r="U226" i="1"/>
  <c r="U260" i="1"/>
  <c r="U98" i="1"/>
  <c r="U99" i="1"/>
  <c r="U100" i="1"/>
  <c r="U108" i="1"/>
  <c r="U119" i="1"/>
  <c r="U120" i="1"/>
  <c r="U121" i="1"/>
  <c r="U129" i="1"/>
  <c r="U140" i="1"/>
  <c r="U141" i="1"/>
  <c r="U142" i="1"/>
  <c r="U150" i="1"/>
  <c r="U161" i="1"/>
  <c r="U162" i="1"/>
  <c r="U163" i="1"/>
  <c r="U171" i="1"/>
  <c r="U177" i="1"/>
  <c r="U223" i="1"/>
  <c r="U257" i="1"/>
  <c r="U107" i="1"/>
  <c r="U128" i="1"/>
  <c r="U149" i="1"/>
  <c r="U170" i="1"/>
  <c r="U176" i="1"/>
  <c r="U187" i="1"/>
  <c r="U224" i="1"/>
  <c r="U258" i="1"/>
  <c r="U94" i="1"/>
  <c r="U115" i="1"/>
  <c r="U136" i="1"/>
  <c r="U157" i="1"/>
  <c r="U175" i="1"/>
  <c r="U200" i="1"/>
  <c r="U225" i="1"/>
  <c r="U259" i="1"/>
  <c r="U42" i="1"/>
  <c r="U222" i="1"/>
  <c r="U256" i="1"/>
  <c r="U207" i="1"/>
  <c r="U227" i="1"/>
  <c r="U261" i="1"/>
  <c r="U264" i="1"/>
  <c r="U265" i="1"/>
  <c r="U276" i="1"/>
  <c r="U277" i="1"/>
  <c r="U75" i="1"/>
  <c r="U61" i="1"/>
  <c r="U84" i="1"/>
  <c r="U235" i="1"/>
  <c r="U269" i="1"/>
  <c r="U268" i="1"/>
  <c r="U237" i="1"/>
  <c r="U271" i="1"/>
  <c r="U238" i="1"/>
  <c r="U272" i="1"/>
  <c r="U239" i="1"/>
  <c r="U273" i="1"/>
  <c r="U236" i="1"/>
  <c r="U270" i="1"/>
  <c r="U240" i="1"/>
  <c r="U274" i="1"/>
  <c r="U214" i="1"/>
  <c r="U241" i="1"/>
  <c r="U275" i="1"/>
  <c r="U278" i="1"/>
  <c r="V34" i="1"/>
  <c r="V50" i="1"/>
  <c r="V68" i="1"/>
  <c r="V82" i="1"/>
  <c r="V85" i="1"/>
  <c r="V226" i="1"/>
  <c r="V260" i="1"/>
  <c r="V98" i="1"/>
  <c r="V99" i="1"/>
  <c r="V100" i="1"/>
  <c r="V108" i="1"/>
  <c r="V119" i="1"/>
  <c r="V120" i="1"/>
  <c r="V121" i="1"/>
  <c r="V129" i="1"/>
  <c r="V140" i="1"/>
  <c r="V141" i="1"/>
  <c r="V142" i="1"/>
  <c r="V150" i="1"/>
  <c r="V161" i="1"/>
  <c r="V162" i="1"/>
  <c r="V163" i="1"/>
  <c r="V171" i="1"/>
  <c r="V177" i="1"/>
  <c r="V223" i="1"/>
  <c r="V257" i="1"/>
  <c r="V107" i="1"/>
  <c r="V128" i="1"/>
  <c r="V149" i="1"/>
  <c r="V170" i="1"/>
  <c r="V176" i="1"/>
  <c r="V187" i="1"/>
  <c r="V224" i="1"/>
  <c r="V258" i="1"/>
  <c r="V94" i="1"/>
  <c r="V115" i="1"/>
  <c r="V136" i="1"/>
  <c r="V157" i="1"/>
  <c r="V175" i="1"/>
  <c r="V200" i="1"/>
  <c r="V225" i="1"/>
  <c r="V259" i="1"/>
  <c r="V42" i="1"/>
  <c r="V222" i="1"/>
  <c r="V256" i="1"/>
  <c r="V207" i="1"/>
  <c r="V227" i="1"/>
  <c r="V261" i="1"/>
  <c r="V264" i="1"/>
  <c r="V265" i="1"/>
  <c r="V276" i="1"/>
  <c r="V277" i="1"/>
  <c r="V75" i="1"/>
  <c r="V61" i="1"/>
  <c r="V84" i="1"/>
  <c r="V235" i="1"/>
  <c r="V269" i="1"/>
  <c r="V268" i="1"/>
  <c r="V237" i="1"/>
  <c r="V271" i="1"/>
  <c r="V238" i="1"/>
  <c r="V272" i="1"/>
  <c r="V239" i="1"/>
  <c r="V273" i="1"/>
  <c r="V236" i="1"/>
  <c r="V270" i="1"/>
  <c r="V240" i="1"/>
  <c r="V274" i="1"/>
  <c r="V214" i="1"/>
  <c r="V241" i="1"/>
  <c r="V275" i="1"/>
  <c r="V278" i="1"/>
  <c r="W34" i="1"/>
  <c r="W50" i="1"/>
  <c r="W68" i="1"/>
  <c r="W82" i="1"/>
  <c r="W85" i="1"/>
  <c r="W226" i="1"/>
  <c r="W260" i="1"/>
  <c r="W98" i="1"/>
  <c r="W99" i="1"/>
  <c r="W100" i="1"/>
  <c r="W108" i="1"/>
  <c r="W119" i="1"/>
  <c r="W120" i="1"/>
  <c r="W121" i="1"/>
  <c r="W129" i="1"/>
  <c r="W140" i="1"/>
  <c r="W141" i="1"/>
  <c r="W142" i="1"/>
  <c r="W150" i="1"/>
  <c r="W161" i="1"/>
  <c r="W162" i="1"/>
  <c r="W163" i="1"/>
  <c r="W171" i="1"/>
  <c r="W177" i="1"/>
  <c r="W223" i="1"/>
  <c r="W257" i="1"/>
  <c r="W107" i="1"/>
  <c r="W128" i="1"/>
  <c r="W149" i="1"/>
  <c r="W170" i="1"/>
  <c r="W176" i="1"/>
  <c r="W187" i="1"/>
  <c r="W224" i="1"/>
  <c r="W258" i="1"/>
  <c r="W94" i="1"/>
  <c r="W115" i="1"/>
  <c r="W136" i="1"/>
  <c r="W157" i="1"/>
  <c r="W175" i="1"/>
  <c r="W200" i="1"/>
  <c r="W225" i="1"/>
  <c r="W259" i="1"/>
  <c r="W42" i="1"/>
  <c r="W222" i="1"/>
  <c r="W256" i="1"/>
  <c r="W207" i="1"/>
  <c r="W227" i="1"/>
  <c r="W261" i="1"/>
  <c r="W264" i="1"/>
  <c r="W265" i="1"/>
  <c r="W276" i="1"/>
  <c r="W277" i="1"/>
  <c r="W75" i="1"/>
  <c r="W61" i="1"/>
  <c r="W84" i="1"/>
  <c r="W235" i="1"/>
  <c r="W269" i="1"/>
  <c r="W268" i="1"/>
  <c r="W237" i="1"/>
  <c r="W271" i="1"/>
  <c r="W238" i="1"/>
  <c r="W272" i="1"/>
  <c r="W239" i="1"/>
  <c r="W273" i="1"/>
  <c r="W236" i="1"/>
  <c r="W270" i="1"/>
  <c r="W240" i="1"/>
  <c r="W274" i="1"/>
  <c r="W214" i="1"/>
  <c r="W241" i="1"/>
  <c r="W275" i="1"/>
  <c r="W278" i="1"/>
  <c r="X34" i="1"/>
  <c r="X50" i="1"/>
  <c r="X68" i="1"/>
  <c r="X82" i="1"/>
  <c r="X85" i="1"/>
  <c r="X226" i="1"/>
  <c r="X260" i="1"/>
  <c r="X98" i="1"/>
  <c r="X99" i="1"/>
  <c r="X100" i="1"/>
  <c r="X108" i="1"/>
  <c r="X119" i="1"/>
  <c r="X120" i="1"/>
  <c r="X121" i="1"/>
  <c r="X129" i="1"/>
  <c r="X140" i="1"/>
  <c r="X141" i="1"/>
  <c r="X142" i="1"/>
  <c r="X150" i="1"/>
  <c r="X161" i="1"/>
  <c r="X162" i="1"/>
  <c r="X163" i="1"/>
  <c r="X171" i="1"/>
  <c r="X177" i="1"/>
  <c r="X223" i="1"/>
  <c r="X257" i="1"/>
  <c r="X107" i="1"/>
  <c r="X128" i="1"/>
  <c r="X149" i="1"/>
  <c r="X170" i="1"/>
  <c r="X176" i="1"/>
  <c r="X187" i="1"/>
  <c r="X224" i="1"/>
  <c r="X258" i="1"/>
  <c r="X94" i="1"/>
  <c r="X115" i="1"/>
  <c r="X136" i="1"/>
  <c r="X157" i="1"/>
  <c r="X175" i="1"/>
  <c r="X200" i="1"/>
  <c r="X225" i="1"/>
  <c r="X259" i="1"/>
  <c r="X42" i="1"/>
  <c r="X222" i="1"/>
  <c r="X256" i="1"/>
  <c r="X207" i="1"/>
  <c r="X227" i="1"/>
  <c r="X261" i="1"/>
  <c r="X264" i="1"/>
  <c r="X265" i="1"/>
  <c r="X276" i="1"/>
  <c r="X277" i="1"/>
  <c r="X75" i="1"/>
  <c r="X61" i="1"/>
  <c r="X84" i="1"/>
  <c r="X235" i="1"/>
  <c r="X269" i="1"/>
  <c r="X268" i="1"/>
  <c r="X237" i="1"/>
  <c r="X271" i="1"/>
  <c r="X238" i="1"/>
  <c r="X272" i="1"/>
  <c r="X239" i="1"/>
  <c r="X273" i="1"/>
  <c r="X236" i="1"/>
  <c r="X270" i="1"/>
  <c r="X240" i="1"/>
  <c r="X274" i="1"/>
  <c r="X214" i="1"/>
  <c r="X241" i="1"/>
  <c r="X275" i="1"/>
  <c r="X278" i="1"/>
  <c r="Y34" i="1"/>
  <c r="Y50" i="1"/>
  <c r="Y68" i="1"/>
  <c r="Y82" i="1"/>
  <c r="Y85" i="1"/>
  <c r="Y226" i="1"/>
  <c r="Y260" i="1"/>
  <c r="Y98" i="1"/>
  <c r="Y99" i="1"/>
  <c r="Y100" i="1"/>
  <c r="Y108" i="1"/>
  <c r="Y119" i="1"/>
  <c r="Y120" i="1"/>
  <c r="Y121" i="1"/>
  <c r="Y129" i="1"/>
  <c r="Y140" i="1"/>
  <c r="Y141" i="1"/>
  <c r="Y142" i="1"/>
  <c r="Y150" i="1"/>
  <c r="Y161" i="1"/>
  <c r="Y162" i="1"/>
  <c r="Y163" i="1"/>
  <c r="Y171" i="1"/>
  <c r="Y177" i="1"/>
  <c r="Y223" i="1"/>
  <c r="Y257" i="1"/>
  <c r="Y107" i="1"/>
  <c r="Y128" i="1"/>
  <c r="Y149" i="1"/>
  <c r="Y170" i="1"/>
  <c r="Y176" i="1"/>
  <c r="Y187" i="1"/>
  <c r="Y224" i="1"/>
  <c r="Y258" i="1"/>
  <c r="Y94" i="1"/>
  <c r="Y115" i="1"/>
  <c r="Y136" i="1"/>
  <c r="Y157" i="1"/>
  <c r="Y175" i="1"/>
  <c r="Y200" i="1"/>
  <c r="Y225" i="1"/>
  <c r="Y259" i="1"/>
  <c r="Y42" i="1"/>
  <c r="Y222" i="1"/>
  <c r="Y256" i="1"/>
  <c r="Y207" i="1"/>
  <c r="Y227" i="1"/>
  <c r="Y261" i="1"/>
  <c r="Y264" i="1"/>
  <c r="Y265" i="1"/>
  <c r="Y276" i="1"/>
  <c r="Y277" i="1"/>
  <c r="Y75" i="1"/>
  <c r="Y61" i="1"/>
  <c r="Y84" i="1"/>
  <c r="Y235" i="1"/>
  <c r="Y269" i="1"/>
  <c r="Y268" i="1"/>
  <c r="Y237" i="1"/>
  <c r="Y271" i="1"/>
  <c r="Y238" i="1"/>
  <c r="Y272" i="1"/>
  <c r="Y239" i="1"/>
  <c r="Y273" i="1"/>
  <c r="Y236" i="1"/>
  <c r="Y270" i="1"/>
  <c r="Y240" i="1"/>
  <c r="Y274" i="1"/>
  <c r="Y214" i="1"/>
  <c r="Y241" i="1"/>
  <c r="Y275" i="1"/>
  <c r="Y278" i="1"/>
  <c r="Z34" i="1"/>
  <c r="Z50" i="1"/>
  <c r="Z68" i="1"/>
  <c r="Z82" i="1"/>
  <c r="Z85" i="1"/>
  <c r="Z226" i="1"/>
  <c r="Z260" i="1"/>
  <c r="Z98" i="1"/>
  <c r="Z99" i="1"/>
  <c r="Z100" i="1"/>
  <c r="Z108" i="1"/>
  <c r="Z119" i="1"/>
  <c r="Z120" i="1"/>
  <c r="Z121" i="1"/>
  <c r="Z129" i="1"/>
  <c r="Z140" i="1"/>
  <c r="Z141" i="1"/>
  <c r="Z142" i="1"/>
  <c r="Z150" i="1"/>
  <c r="Z161" i="1"/>
  <c r="Z162" i="1"/>
  <c r="Z163" i="1"/>
  <c r="Z171" i="1"/>
  <c r="Z177" i="1"/>
  <c r="Z223" i="1"/>
  <c r="Z257" i="1"/>
  <c r="Z107" i="1"/>
  <c r="Z128" i="1"/>
  <c r="Z149" i="1"/>
  <c r="Z170" i="1"/>
  <c r="Z176" i="1"/>
  <c r="Z187" i="1"/>
  <c r="Z224" i="1"/>
  <c r="Z258" i="1"/>
  <c r="Z94" i="1"/>
  <c r="Z115" i="1"/>
  <c r="Z136" i="1"/>
  <c r="Z157" i="1"/>
  <c r="Z175" i="1"/>
  <c r="Z200" i="1"/>
  <c r="Z225" i="1"/>
  <c r="Z259" i="1"/>
  <c r="Z42" i="1"/>
  <c r="Z222" i="1"/>
  <c r="Z256" i="1"/>
  <c r="Z207" i="1"/>
  <c r="Z227" i="1"/>
  <c r="Z261" i="1"/>
  <c r="Z264" i="1"/>
  <c r="Z265" i="1"/>
  <c r="Z276" i="1"/>
  <c r="Z277" i="1"/>
  <c r="Z75" i="1"/>
  <c r="Z61" i="1"/>
  <c r="Z84" i="1"/>
  <c r="Z235" i="1"/>
  <c r="Z269" i="1"/>
  <c r="Z268" i="1"/>
  <c r="Z237" i="1"/>
  <c r="Z271" i="1"/>
  <c r="Z238" i="1"/>
  <c r="Z272" i="1"/>
  <c r="Z239" i="1"/>
  <c r="Z273" i="1"/>
  <c r="Z236" i="1"/>
  <c r="Z270" i="1"/>
  <c r="Z240" i="1"/>
  <c r="Z274" i="1"/>
  <c r="Z214" i="1"/>
  <c r="Z241" i="1"/>
  <c r="Z275" i="1"/>
  <c r="Z278" i="1"/>
  <c r="AA34" i="1"/>
  <c r="AA50" i="1"/>
  <c r="AA68" i="1"/>
  <c r="AA82" i="1"/>
  <c r="AA85" i="1"/>
  <c r="AA226" i="1"/>
  <c r="AA260" i="1"/>
  <c r="AA98" i="1"/>
  <c r="AA99" i="1"/>
  <c r="AA100" i="1"/>
  <c r="AA108" i="1"/>
  <c r="AA119" i="1"/>
  <c r="AA120" i="1"/>
  <c r="AA121" i="1"/>
  <c r="AA129" i="1"/>
  <c r="AA140" i="1"/>
  <c r="AA141" i="1"/>
  <c r="AA142" i="1"/>
  <c r="AA150" i="1"/>
  <c r="AA161" i="1"/>
  <c r="AA162" i="1"/>
  <c r="AA163" i="1"/>
  <c r="AA171" i="1"/>
  <c r="AA177" i="1"/>
  <c r="AA223" i="1"/>
  <c r="AA257" i="1"/>
  <c r="AA107" i="1"/>
  <c r="AA128" i="1"/>
  <c r="AA149" i="1"/>
  <c r="AA170" i="1"/>
  <c r="AA176" i="1"/>
  <c r="AA187" i="1"/>
  <c r="AA224" i="1"/>
  <c r="AA258" i="1"/>
  <c r="AA94" i="1"/>
  <c r="AA115" i="1"/>
  <c r="AA136" i="1"/>
  <c r="AA157" i="1"/>
  <c r="AA175" i="1"/>
  <c r="AA200" i="1"/>
  <c r="AA225" i="1"/>
  <c r="AA259" i="1"/>
  <c r="AA42" i="1"/>
  <c r="AA222" i="1"/>
  <c r="AA256" i="1"/>
  <c r="AA207" i="1"/>
  <c r="AA227" i="1"/>
  <c r="AA261" i="1"/>
  <c r="AA264" i="1"/>
  <c r="AA265" i="1"/>
  <c r="AA276" i="1"/>
  <c r="AA277" i="1"/>
  <c r="AA268" i="1"/>
  <c r="AA237" i="1"/>
  <c r="AA271" i="1"/>
  <c r="AA238" i="1"/>
  <c r="AA272" i="1"/>
  <c r="AA239" i="1"/>
  <c r="AA273" i="1"/>
  <c r="AA61" i="1"/>
  <c r="AA75" i="1"/>
  <c r="AA84" i="1"/>
  <c r="AA235" i="1"/>
  <c r="AA269" i="1"/>
  <c r="AA236" i="1"/>
  <c r="AA270" i="1"/>
  <c r="AA240" i="1"/>
  <c r="AA274" i="1"/>
  <c r="AA214" i="1"/>
  <c r="AA241" i="1"/>
  <c r="AA275" i="1"/>
  <c r="AA278" i="1"/>
  <c r="AB34" i="1"/>
  <c r="AB50" i="1"/>
  <c r="AB68" i="1"/>
  <c r="AB82" i="1"/>
  <c r="AB85" i="1"/>
  <c r="AB226" i="1"/>
  <c r="AB260" i="1"/>
  <c r="AB98" i="1"/>
  <c r="AB99" i="1"/>
  <c r="AB100" i="1"/>
  <c r="AB108" i="1"/>
  <c r="AB119" i="1"/>
  <c r="AB120" i="1"/>
  <c r="AB121" i="1"/>
  <c r="AB129" i="1"/>
  <c r="AB140" i="1"/>
  <c r="AB141" i="1"/>
  <c r="AB142" i="1"/>
  <c r="AB150" i="1"/>
  <c r="AB161" i="1"/>
  <c r="AB162" i="1"/>
  <c r="AB163" i="1"/>
  <c r="AB171" i="1"/>
  <c r="AB177" i="1"/>
  <c r="AB223" i="1"/>
  <c r="AB257" i="1"/>
  <c r="AB107" i="1"/>
  <c r="AB128" i="1"/>
  <c r="AB149" i="1"/>
  <c r="AB170" i="1"/>
  <c r="AB176" i="1"/>
  <c r="AB187" i="1"/>
  <c r="AB224" i="1"/>
  <c r="AB258" i="1"/>
  <c r="AB94" i="1"/>
  <c r="AB115" i="1"/>
  <c r="AB136" i="1"/>
  <c r="AB157" i="1"/>
  <c r="AB175" i="1"/>
  <c r="AB200" i="1"/>
  <c r="AB225" i="1"/>
  <c r="AB259" i="1"/>
  <c r="AB42" i="1"/>
  <c r="AB222" i="1"/>
  <c r="AB256" i="1"/>
  <c r="AB207" i="1"/>
  <c r="AB227" i="1"/>
  <c r="AB261" i="1"/>
  <c r="AB264" i="1"/>
  <c r="AB265" i="1"/>
  <c r="AB276" i="1"/>
  <c r="AB277" i="1"/>
  <c r="AB61" i="1"/>
  <c r="AB75" i="1"/>
  <c r="AB84" i="1"/>
  <c r="AB235" i="1"/>
  <c r="AB269" i="1"/>
  <c r="AB268" i="1"/>
  <c r="AB237" i="1"/>
  <c r="AB271" i="1"/>
  <c r="AB238" i="1"/>
  <c r="AB272" i="1"/>
  <c r="AB239" i="1"/>
  <c r="AB273" i="1"/>
  <c r="AB236" i="1"/>
  <c r="AB270" i="1"/>
  <c r="AB240" i="1"/>
  <c r="AB274" i="1"/>
  <c r="AB214" i="1"/>
  <c r="AB241" i="1"/>
  <c r="AB275" i="1"/>
  <c r="AB278" i="1"/>
  <c r="AC34" i="1"/>
  <c r="AC50" i="1"/>
  <c r="AC68" i="1"/>
  <c r="AC82" i="1"/>
  <c r="AC85" i="1"/>
  <c r="AC226" i="1"/>
  <c r="AC260" i="1"/>
  <c r="AC98" i="1"/>
  <c r="AC99" i="1"/>
  <c r="AC100" i="1"/>
  <c r="AC108" i="1"/>
  <c r="AC119" i="1"/>
  <c r="AC120" i="1"/>
  <c r="AC121" i="1"/>
  <c r="AC129" i="1"/>
  <c r="AC140" i="1"/>
  <c r="AC141" i="1"/>
  <c r="AC142" i="1"/>
  <c r="AC150" i="1"/>
  <c r="AC161" i="1"/>
  <c r="AC162" i="1"/>
  <c r="AC163" i="1"/>
  <c r="AC171" i="1"/>
  <c r="AC177" i="1"/>
  <c r="AC223" i="1"/>
  <c r="AC257" i="1"/>
  <c r="AC107" i="1"/>
  <c r="AC128" i="1"/>
  <c r="AC149" i="1"/>
  <c r="AC170" i="1"/>
  <c r="AC176" i="1"/>
  <c r="AC187" i="1"/>
  <c r="AC224" i="1"/>
  <c r="AC258" i="1"/>
  <c r="AC94" i="1"/>
  <c r="AC115" i="1"/>
  <c r="AC136" i="1"/>
  <c r="AC157" i="1"/>
  <c r="AC175" i="1"/>
  <c r="AC200" i="1"/>
  <c r="AC225" i="1"/>
  <c r="AC259" i="1"/>
  <c r="AC42" i="1"/>
  <c r="AC222" i="1"/>
  <c r="AC256" i="1"/>
  <c r="AC207" i="1"/>
  <c r="AC227" i="1"/>
  <c r="AC261" i="1"/>
  <c r="AC264" i="1"/>
  <c r="AC265" i="1"/>
  <c r="AC276" i="1"/>
  <c r="AC277" i="1"/>
  <c r="AC268" i="1"/>
  <c r="AC237" i="1"/>
  <c r="AC271" i="1"/>
  <c r="AC238" i="1"/>
  <c r="AC272" i="1"/>
  <c r="AC239" i="1"/>
  <c r="AC273" i="1"/>
  <c r="AC61" i="1"/>
  <c r="AC75" i="1"/>
  <c r="AC84" i="1"/>
  <c r="AC235" i="1"/>
  <c r="AC269" i="1"/>
  <c r="AC236" i="1"/>
  <c r="AC270" i="1"/>
  <c r="AC240" i="1"/>
  <c r="AC274" i="1"/>
  <c r="AC214" i="1"/>
  <c r="AC241" i="1"/>
  <c r="AC275" i="1"/>
  <c r="AC278" i="1"/>
  <c r="AD34" i="1"/>
  <c r="AD50" i="1"/>
  <c r="AD68" i="1"/>
  <c r="AD82" i="1"/>
  <c r="AD85" i="1"/>
  <c r="AD226" i="1"/>
  <c r="AD260" i="1"/>
  <c r="AD98" i="1"/>
  <c r="AD99" i="1"/>
  <c r="AD100" i="1"/>
  <c r="AD108" i="1"/>
  <c r="AD119" i="1"/>
  <c r="AD120" i="1"/>
  <c r="AD121" i="1"/>
  <c r="AD129" i="1"/>
  <c r="AD140" i="1"/>
  <c r="AD141" i="1"/>
  <c r="AD142" i="1"/>
  <c r="AD150" i="1"/>
  <c r="AD161" i="1"/>
  <c r="AD162" i="1"/>
  <c r="AD163" i="1"/>
  <c r="AD171" i="1"/>
  <c r="AD177" i="1"/>
  <c r="AD223" i="1"/>
  <c r="AD257" i="1"/>
  <c r="AD107" i="1"/>
  <c r="AD128" i="1"/>
  <c r="AD149" i="1"/>
  <c r="AD170" i="1"/>
  <c r="AD176" i="1"/>
  <c r="AD187" i="1"/>
  <c r="AD224" i="1"/>
  <c r="AD258" i="1"/>
  <c r="AD94" i="1"/>
  <c r="AD115" i="1"/>
  <c r="AD136" i="1"/>
  <c r="AD157" i="1"/>
  <c r="AD175" i="1"/>
  <c r="AD200" i="1"/>
  <c r="AD225" i="1"/>
  <c r="AD259" i="1"/>
  <c r="AD42" i="1"/>
  <c r="AD222" i="1"/>
  <c r="AD256" i="1"/>
  <c r="AD207" i="1"/>
  <c r="AD227" i="1"/>
  <c r="AD261" i="1"/>
  <c r="AD264" i="1"/>
  <c r="AD265" i="1"/>
  <c r="AD276" i="1"/>
  <c r="AD277" i="1"/>
  <c r="AD268" i="1"/>
  <c r="AD237" i="1"/>
  <c r="AD271" i="1"/>
  <c r="AD238" i="1"/>
  <c r="AD272" i="1"/>
  <c r="AD239" i="1"/>
  <c r="AD273" i="1"/>
  <c r="AD61" i="1"/>
  <c r="AD75" i="1"/>
  <c r="AD84" i="1"/>
  <c r="AD235" i="1"/>
  <c r="AD269" i="1"/>
  <c r="AD236" i="1"/>
  <c r="AD270" i="1"/>
  <c r="AD240" i="1"/>
  <c r="AD274" i="1"/>
  <c r="AD214" i="1"/>
  <c r="AD241" i="1"/>
  <c r="AD275" i="1"/>
  <c r="AD278" i="1"/>
  <c r="AE34" i="1"/>
  <c r="AE50" i="1"/>
  <c r="AE68" i="1"/>
  <c r="AE82" i="1"/>
  <c r="AE85" i="1"/>
  <c r="AE226" i="1"/>
  <c r="AE260" i="1"/>
  <c r="AE98" i="1"/>
  <c r="AE99" i="1"/>
  <c r="AE100" i="1"/>
  <c r="AE108" i="1"/>
  <c r="AE119" i="1"/>
  <c r="AE120" i="1"/>
  <c r="AE121" i="1"/>
  <c r="AE129" i="1"/>
  <c r="AE140" i="1"/>
  <c r="AE141" i="1"/>
  <c r="AE142" i="1"/>
  <c r="AE150" i="1"/>
  <c r="AE161" i="1"/>
  <c r="AE162" i="1"/>
  <c r="AE163" i="1"/>
  <c r="AE171" i="1"/>
  <c r="AE177" i="1"/>
  <c r="AE223" i="1"/>
  <c r="AE257" i="1"/>
  <c r="AE107" i="1"/>
  <c r="AE128" i="1"/>
  <c r="AE149" i="1"/>
  <c r="AE170" i="1"/>
  <c r="AE176" i="1"/>
  <c r="AE187" i="1"/>
  <c r="AE224" i="1"/>
  <c r="AE258" i="1"/>
  <c r="AE94" i="1"/>
  <c r="AE115" i="1"/>
  <c r="AE136" i="1"/>
  <c r="AE157" i="1"/>
  <c r="AE175" i="1"/>
  <c r="AE200" i="1"/>
  <c r="AE225" i="1"/>
  <c r="AE259" i="1"/>
  <c r="AE42" i="1"/>
  <c r="AE222" i="1"/>
  <c r="AE256" i="1"/>
  <c r="AE207" i="1"/>
  <c r="AE227" i="1"/>
  <c r="AE261" i="1"/>
  <c r="AE264" i="1"/>
  <c r="AE265" i="1"/>
  <c r="AE276" i="1"/>
  <c r="AE277" i="1"/>
  <c r="AE268" i="1"/>
  <c r="AE237" i="1"/>
  <c r="AE271" i="1"/>
  <c r="AE238" i="1"/>
  <c r="AE272" i="1"/>
  <c r="AE239" i="1"/>
  <c r="AE273" i="1"/>
  <c r="AE61" i="1"/>
  <c r="AE75" i="1"/>
  <c r="AE84" i="1"/>
  <c r="AE235" i="1"/>
  <c r="AE269" i="1"/>
  <c r="AE236" i="1"/>
  <c r="AE270" i="1"/>
  <c r="AE240" i="1"/>
  <c r="AE274" i="1"/>
  <c r="AE214" i="1"/>
  <c r="AE241" i="1"/>
  <c r="AE275" i="1"/>
  <c r="AE278" i="1"/>
  <c r="AF34" i="1"/>
  <c r="AF50" i="1"/>
  <c r="AF68" i="1"/>
  <c r="AF82" i="1"/>
  <c r="AF85" i="1"/>
  <c r="AF226" i="1"/>
  <c r="AF260" i="1"/>
  <c r="AF98" i="1"/>
  <c r="AF99" i="1"/>
  <c r="AF100" i="1"/>
  <c r="AF108" i="1"/>
  <c r="AF119" i="1"/>
  <c r="AF120" i="1"/>
  <c r="AF121" i="1"/>
  <c r="AF129" i="1"/>
  <c r="AF140" i="1"/>
  <c r="AF141" i="1"/>
  <c r="AF142" i="1"/>
  <c r="AF150" i="1"/>
  <c r="AF161" i="1"/>
  <c r="AF162" i="1"/>
  <c r="AF163" i="1"/>
  <c r="AF171" i="1"/>
  <c r="AF177" i="1"/>
  <c r="AF223" i="1"/>
  <c r="AF257" i="1"/>
  <c r="AF107" i="1"/>
  <c r="AF128" i="1"/>
  <c r="AF149" i="1"/>
  <c r="AF170" i="1"/>
  <c r="AF176" i="1"/>
  <c r="AF187" i="1"/>
  <c r="AF224" i="1"/>
  <c r="AF258" i="1"/>
  <c r="AF94" i="1"/>
  <c r="AF115" i="1"/>
  <c r="AF136" i="1"/>
  <c r="AF157" i="1"/>
  <c r="AF175" i="1"/>
  <c r="AF200" i="1"/>
  <c r="AF225" i="1"/>
  <c r="AF259" i="1"/>
  <c r="AF42" i="1"/>
  <c r="AF222" i="1"/>
  <c r="AF256" i="1"/>
  <c r="AF207" i="1"/>
  <c r="AF227" i="1"/>
  <c r="AF261" i="1"/>
  <c r="AF264" i="1"/>
  <c r="AF265" i="1"/>
  <c r="AF276" i="1"/>
  <c r="AF277" i="1"/>
  <c r="AF268" i="1"/>
  <c r="AF237" i="1"/>
  <c r="AF271" i="1"/>
  <c r="AF238" i="1"/>
  <c r="AF272" i="1"/>
  <c r="AF239" i="1"/>
  <c r="AF273" i="1"/>
  <c r="AF61" i="1"/>
  <c r="AF75" i="1"/>
  <c r="AF84" i="1"/>
  <c r="AF235" i="1"/>
  <c r="AF269" i="1"/>
  <c r="AF236" i="1"/>
  <c r="AF270" i="1"/>
  <c r="AF240" i="1"/>
  <c r="AF274" i="1"/>
  <c r="AF214" i="1"/>
  <c r="AF241" i="1"/>
  <c r="AF275" i="1"/>
  <c r="AF278" i="1"/>
  <c r="AG34" i="1"/>
  <c r="AG50" i="1"/>
  <c r="AG68" i="1"/>
  <c r="AG82" i="1"/>
  <c r="AG85" i="1"/>
  <c r="AG226" i="1"/>
  <c r="AG260" i="1"/>
  <c r="AG98" i="1"/>
  <c r="AG99" i="1"/>
  <c r="AG100" i="1"/>
  <c r="AG108" i="1"/>
  <c r="AG119" i="1"/>
  <c r="AG120" i="1"/>
  <c r="AG121" i="1"/>
  <c r="AG129" i="1"/>
  <c r="AG140" i="1"/>
  <c r="AG141" i="1"/>
  <c r="AG142" i="1"/>
  <c r="AG150" i="1"/>
  <c r="AG161" i="1"/>
  <c r="AG162" i="1"/>
  <c r="AG163" i="1"/>
  <c r="AG171" i="1"/>
  <c r="AG177" i="1"/>
  <c r="AG223" i="1"/>
  <c r="AG257" i="1"/>
  <c r="AG107" i="1"/>
  <c r="AG128" i="1"/>
  <c r="AG149" i="1"/>
  <c r="AG170" i="1"/>
  <c r="AG176" i="1"/>
  <c r="AG187" i="1"/>
  <c r="AG224" i="1"/>
  <c r="AG258" i="1"/>
  <c r="AG94" i="1"/>
  <c r="AG115" i="1"/>
  <c r="AG136" i="1"/>
  <c r="AG157" i="1"/>
  <c r="AG175" i="1"/>
  <c r="AG200" i="1"/>
  <c r="AG225" i="1"/>
  <c r="AG259" i="1"/>
  <c r="AG42" i="1"/>
  <c r="AG222" i="1"/>
  <c r="AG256" i="1"/>
  <c r="AG207" i="1"/>
  <c r="AG227" i="1"/>
  <c r="AG261" i="1"/>
  <c r="AG264" i="1"/>
  <c r="AG265" i="1"/>
  <c r="AG276" i="1"/>
  <c r="AG277" i="1"/>
  <c r="AG268" i="1"/>
  <c r="AG237" i="1"/>
  <c r="AG271" i="1"/>
  <c r="AG238" i="1"/>
  <c r="AG272" i="1"/>
  <c r="AG239" i="1"/>
  <c r="AG273" i="1"/>
  <c r="AG61" i="1"/>
  <c r="AG75" i="1"/>
  <c r="AG84" i="1"/>
  <c r="AG235" i="1"/>
  <c r="AG269" i="1"/>
  <c r="AG236" i="1"/>
  <c r="AG270" i="1"/>
  <c r="AG240" i="1"/>
  <c r="AG274" i="1"/>
  <c r="AG214" i="1"/>
  <c r="AG241" i="1"/>
  <c r="AG275" i="1"/>
  <c r="AG278" i="1"/>
  <c r="AH34" i="1"/>
  <c r="AH50" i="1"/>
  <c r="AH68" i="1"/>
  <c r="AH82" i="1"/>
  <c r="AH85" i="1"/>
  <c r="AH226" i="1"/>
  <c r="AH260" i="1"/>
  <c r="AH98" i="1"/>
  <c r="AH99" i="1"/>
  <c r="AH100" i="1"/>
  <c r="AH108" i="1"/>
  <c r="AH119" i="1"/>
  <c r="AH120" i="1"/>
  <c r="AH121" i="1"/>
  <c r="AH129" i="1"/>
  <c r="AH140" i="1"/>
  <c r="AH141" i="1"/>
  <c r="AH142" i="1"/>
  <c r="AH150" i="1"/>
  <c r="AH161" i="1"/>
  <c r="AH162" i="1"/>
  <c r="AH163" i="1"/>
  <c r="AH171" i="1"/>
  <c r="AH177" i="1"/>
  <c r="AH223" i="1"/>
  <c r="AH257" i="1"/>
  <c r="AH107" i="1"/>
  <c r="AH128" i="1"/>
  <c r="AH149" i="1"/>
  <c r="AH170" i="1"/>
  <c r="AH176" i="1"/>
  <c r="AH187" i="1"/>
  <c r="AH224" i="1"/>
  <c r="AH258" i="1"/>
  <c r="AH94" i="1"/>
  <c r="AH115" i="1"/>
  <c r="AH136" i="1"/>
  <c r="AH157" i="1"/>
  <c r="AH175" i="1"/>
  <c r="AH200" i="1"/>
  <c r="AH225" i="1"/>
  <c r="AH259" i="1"/>
  <c r="AH42" i="1"/>
  <c r="AH222" i="1"/>
  <c r="AH256" i="1"/>
  <c r="AH207" i="1"/>
  <c r="AH227" i="1"/>
  <c r="AH261" i="1"/>
  <c r="AH264" i="1"/>
  <c r="AH265" i="1"/>
  <c r="AH276" i="1"/>
  <c r="AH277" i="1"/>
  <c r="AH268" i="1"/>
  <c r="AH237" i="1"/>
  <c r="AH271" i="1"/>
  <c r="AH238" i="1"/>
  <c r="AH272" i="1"/>
  <c r="AH239" i="1"/>
  <c r="AH273" i="1"/>
  <c r="AH61" i="1"/>
  <c r="AH75" i="1"/>
  <c r="AH84" i="1"/>
  <c r="AH235" i="1"/>
  <c r="AH269" i="1"/>
  <c r="AH236" i="1"/>
  <c r="AH270" i="1"/>
  <c r="AH240" i="1"/>
  <c r="AH274" i="1"/>
  <c r="AH214" i="1"/>
  <c r="AH241" i="1"/>
  <c r="AH275" i="1"/>
  <c r="AH278" i="1"/>
  <c r="AI34" i="1"/>
  <c r="AI50" i="1"/>
  <c r="AI68" i="1"/>
  <c r="AI82" i="1"/>
  <c r="AI85" i="1"/>
  <c r="AI226" i="1"/>
  <c r="AI260" i="1"/>
  <c r="AI98" i="1"/>
  <c r="AI99" i="1"/>
  <c r="AI100" i="1"/>
  <c r="AI108" i="1"/>
  <c r="AI119" i="1"/>
  <c r="AI120" i="1"/>
  <c r="AI121" i="1"/>
  <c r="AI129" i="1"/>
  <c r="AI140" i="1"/>
  <c r="AI141" i="1"/>
  <c r="AI142" i="1"/>
  <c r="AI150" i="1"/>
  <c r="AI161" i="1"/>
  <c r="AI162" i="1"/>
  <c r="AI163" i="1"/>
  <c r="AI171" i="1"/>
  <c r="AI177" i="1"/>
  <c r="AI223" i="1"/>
  <c r="AI257" i="1"/>
  <c r="AI107" i="1"/>
  <c r="AI128" i="1"/>
  <c r="AI149" i="1"/>
  <c r="AI170" i="1"/>
  <c r="AI176" i="1"/>
  <c r="AI187" i="1"/>
  <c r="AI224" i="1"/>
  <c r="AI258" i="1"/>
  <c r="AI94" i="1"/>
  <c r="AI115" i="1"/>
  <c r="AI136" i="1"/>
  <c r="AI157" i="1"/>
  <c r="AI175" i="1"/>
  <c r="AI200" i="1"/>
  <c r="AI225" i="1"/>
  <c r="AI259" i="1"/>
  <c r="AI42" i="1"/>
  <c r="AI222" i="1"/>
  <c r="AI256" i="1"/>
  <c r="AI207" i="1"/>
  <c r="AI227" i="1"/>
  <c r="AI261" i="1"/>
  <c r="AI264" i="1"/>
  <c r="AI265" i="1"/>
  <c r="AI276" i="1"/>
  <c r="AI277" i="1"/>
  <c r="AI268" i="1"/>
  <c r="AI237" i="1"/>
  <c r="AI271" i="1"/>
  <c r="AI238" i="1"/>
  <c r="AI272" i="1"/>
  <c r="AI239" i="1"/>
  <c r="AI273" i="1"/>
  <c r="AI61" i="1"/>
  <c r="AI75" i="1"/>
  <c r="AI84" i="1"/>
  <c r="AI235" i="1"/>
  <c r="AI269" i="1"/>
  <c r="AI236" i="1"/>
  <c r="AI270" i="1"/>
  <c r="AI240" i="1"/>
  <c r="AI274" i="1"/>
  <c r="AI214" i="1"/>
  <c r="AI241" i="1"/>
  <c r="AI275" i="1"/>
  <c r="AI278" i="1"/>
  <c r="AJ34" i="1"/>
  <c r="AJ50" i="1"/>
  <c r="AJ68" i="1"/>
  <c r="AJ82" i="1"/>
  <c r="AJ85" i="1"/>
  <c r="AJ226" i="1"/>
  <c r="AJ260" i="1"/>
  <c r="AJ98" i="1"/>
  <c r="AJ99" i="1"/>
  <c r="AJ100" i="1"/>
  <c r="AJ108" i="1"/>
  <c r="AJ119" i="1"/>
  <c r="AJ120" i="1"/>
  <c r="AJ121" i="1"/>
  <c r="AJ129" i="1"/>
  <c r="AJ140" i="1"/>
  <c r="AJ141" i="1"/>
  <c r="AJ142" i="1"/>
  <c r="AJ150" i="1"/>
  <c r="AJ161" i="1"/>
  <c r="AJ162" i="1"/>
  <c r="AJ163" i="1"/>
  <c r="AJ171" i="1"/>
  <c r="AJ177" i="1"/>
  <c r="AJ223" i="1"/>
  <c r="AJ257" i="1"/>
  <c r="AJ107" i="1"/>
  <c r="AJ128" i="1"/>
  <c r="AJ149" i="1"/>
  <c r="AJ170" i="1"/>
  <c r="AJ176" i="1"/>
  <c r="AJ187" i="1"/>
  <c r="AJ224" i="1"/>
  <c r="AJ258" i="1"/>
  <c r="AJ94" i="1"/>
  <c r="AJ115" i="1"/>
  <c r="AJ136" i="1"/>
  <c r="AJ157" i="1"/>
  <c r="AJ175" i="1"/>
  <c r="AJ200" i="1"/>
  <c r="AJ225" i="1"/>
  <c r="AJ259" i="1"/>
  <c r="AJ42" i="1"/>
  <c r="AJ222" i="1"/>
  <c r="AJ256" i="1"/>
  <c r="AJ207" i="1"/>
  <c r="AJ227" i="1"/>
  <c r="AJ261" i="1"/>
  <c r="AJ264" i="1"/>
  <c r="AJ265" i="1"/>
  <c r="AJ276" i="1"/>
  <c r="AJ277" i="1"/>
  <c r="AJ268" i="1"/>
  <c r="AJ237" i="1"/>
  <c r="AJ271" i="1"/>
  <c r="AJ238" i="1"/>
  <c r="AJ272" i="1"/>
  <c r="AJ239" i="1"/>
  <c r="AJ273" i="1"/>
  <c r="AJ61" i="1"/>
  <c r="AJ75" i="1"/>
  <c r="AJ84" i="1"/>
  <c r="AJ235" i="1"/>
  <c r="AJ269" i="1"/>
  <c r="AJ236" i="1"/>
  <c r="AJ270" i="1"/>
  <c r="AJ240" i="1"/>
  <c r="AJ274" i="1"/>
  <c r="AJ214" i="1"/>
  <c r="AJ241" i="1"/>
  <c r="AJ275" i="1"/>
  <c r="AJ278" i="1"/>
  <c r="AK268" i="1"/>
  <c r="AK61" i="1"/>
  <c r="AK75" i="1"/>
  <c r="AK84" i="1"/>
  <c r="AK235" i="1"/>
  <c r="AK269" i="1"/>
  <c r="AK236" i="1"/>
  <c r="AK270" i="1"/>
  <c r="AK278" i="1"/>
  <c r="AL34" i="1"/>
  <c r="AL50" i="1"/>
  <c r="AL68" i="1"/>
  <c r="AL82" i="1"/>
  <c r="AL85" i="1"/>
  <c r="AL226" i="1"/>
  <c r="AL260" i="1"/>
  <c r="AL98" i="1"/>
  <c r="AL99" i="1"/>
  <c r="AL100" i="1"/>
  <c r="AL108" i="1"/>
  <c r="AL119" i="1"/>
  <c r="AL120" i="1"/>
  <c r="AL121" i="1"/>
  <c r="AL129" i="1"/>
  <c r="AL140" i="1"/>
  <c r="AL141" i="1"/>
  <c r="AL142" i="1"/>
  <c r="AL150" i="1"/>
  <c r="AL161" i="1"/>
  <c r="AL162" i="1"/>
  <c r="AL163" i="1"/>
  <c r="AL171" i="1"/>
  <c r="AL177" i="1"/>
  <c r="AL223" i="1"/>
  <c r="AL257" i="1"/>
  <c r="AL107" i="1"/>
  <c r="AL128" i="1"/>
  <c r="AL149" i="1"/>
  <c r="AL170" i="1"/>
  <c r="AL176" i="1"/>
  <c r="AL187" i="1"/>
  <c r="AL224" i="1"/>
  <c r="AL258" i="1"/>
  <c r="AL94" i="1"/>
  <c r="AL115" i="1"/>
  <c r="AL136" i="1"/>
  <c r="AL157" i="1"/>
  <c r="AL175" i="1"/>
  <c r="AL200" i="1"/>
  <c r="AL225" i="1"/>
  <c r="AL259" i="1"/>
  <c r="AL42" i="1"/>
  <c r="AL222" i="1"/>
  <c r="AL256" i="1"/>
  <c r="AL207" i="1"/>
  <c r="AL227" i="1"/>
  <c r="AL261" i="1"/>
  <c r="AL264" i="1"/>
  <c r="AL265" i="1"/>
  <c r="AL276" i="1"/>
  <c r="AL277" i="1"/>
  <c r="AL268" i="1"/>
  <c r="AL237" i="1"/>
  <c r="AL271" i="1"/>
  <c r="AL238" i="1"/>
  <c r="AL272" i="1"/>
  <c r="AL239" i="1"/>
  <c r="AL273" i="1"/>
  <c r="AL61" i="1"/>
  <c r="AL75" i="1"/>
  <c r="AL84" i="1"/>
  <c r="AL235" i="1"/>
  <c r="AL269" i="1"/>
  <c r="AL236" i="1"/>
  <c r="AL270" i="1"/>
  <c r="AL240" i="1"/>
  <c r="AL274" i="1"/>
  <c r="AL214" i="1"/>
  <c r="AL241" i="1"/>
  <c r="AL275" i="1"/>
  <c r="AL278" i="1"/>
  <c r="AM34" i="1"/>
  <c r="AM50" i="1"/>
  <c r="AM68" i="1"/>
  <c r="AM82" i="1"/>
  <c r="AM85" i="1"/>
  <c r="AM226" i="1"/>
  <c r="AM260" i="1"/>
  <c r="AM98" i="1"/>
  <c r="AM99" i="1"/>
  <c r="AM100" i="1"/>
  <c r="AM108" i="1"/>
  <c r="AM119" i="1"/>
  <c r="AM120" i="1"/>
  <c r="AM121" i="1"/>
  <c r="AM129" i="1"/>
  <c r="AM140" i="1"/>
  <c r="AM141" i="1"/>
  <c r="AM142" i="1"/>
  <c r="AM150" i="1"/>
  <c r="AM161" i="1"/>
  <c r="AM162" i="1"/>
  <c r="AM163" i="1"/>
  <c r="AM171" i="1"/>
  <c r="AM177" i="1"/>
  <c r="AM223" i="1"/>
  <c r="AM257" i="1"/>
  <c r="AM107" i="1"/>
  <c r="AM128" i="1"/>
  <c r="AM149" i="1"/>
  <c r="AM170" i="1"/>
  <c r="AM176" i="1"/>
  <c r="AM187" i="1"/>
  <c r="AM224" i="1"/>
  <c r="AM258" i="1"/>
  <c r="AM94" i="1"/>
  <c r="AM115" i="1"/>
  <c r="AM136" i="1"/>
  <c r="AM157" i="1"/>
  <c r="AM175" i="1"/>
  <c r="AM200" i="1"/>
  <c r="AM225" i="1"/>
  <c r="AM259" i="1"/>
  <c r="AM42" i="1"/>
  <c r="AM222" i="1"/>
  <c r="AM256" i="1"/>
  <c r="AM207" i="1"/>
  <c r="AM227" i="1"/>
  <c r="AM261" i="1"/>
  <c r="AM264" i="1"/>
  <c r="AM265" i="1"/>
  <c r="AM276" i="1"/>
  <c r="AM277" i="1"/>
  <c r="AM268" i="1"/>
  <c r="AM237" i="1"/>
  <c r="AM271" i="1"/>
  <c r="AM238" i="1"/>
  <c r="AM272" i="1"/>
  <c r="AM239" i="1"/>
  <c r="AM273" i="1"/>
  <c r="AM61" i="1"/>
  <c r="AM75" i="1"/>
  <c r="AM84" i="1"/>
  <c r="AM235" i="1"/>
  <c r="AM269" i="1"/>
  <c r="AM236" i="1"/>
  <c r="AM270" i="1"/>
  <c r="AM240" i="1"/>
  <c r="AM274" i="1"/>
  <c r="AM214" i="1"/>
  <c r="AM241" i="1"/>
  <c r="AM275" i="1"/>
  <c r="AM278" i="1"/>
  <c r="AN34" i="1"/>
  <c r="AN50" i="1"/>
  <c r="AN68" i="1"/>
  <c r="AN82" i="1"/>
  <c r="AN85" i="1"/>
  <c r="AN226" i="1"/>
  <c r="AN260" i="1"/>
  <c r="AN98" i="1"/>
  <c r="AN99" i="1"/>
  <c r="AN100" i="1"/>
  <c r="AN108" i="1"/>
  <c r="AN119" i="1"/>
  <c r="AN120" i="1"/>
  <c r="AN121" i="1"/>
  <c r="AN129" i="1"/>
  <c r="AN140" i="1"/>
  <c r="AN141" i="1"/>
  <c r="AN142" i="1"/>
  <c r="AN150" i="1"/>
  <c r="AN161" i="1"/>
  <c r="AN162" i="1"/>
  <c r="AN163" i="1"/>
  <c r="AN171" i="1"/>
  <c r="AN177" i="1"/>
  <c r="AN223" i="1"/>
  <c r="AN257" i="1"/>
  <c r="AN107" i="1"/>
  <c r="AN128" i="1"/>
  <c r="AN149" i="1"/>
  <c r="AN170" i="1"/>
  <c r="AN176" i="1"/>
  <c r="AN187" i="1"/>
  <c r="AN224" i="1"/>
  <c r="AN258" i="1"/>
  <c r="AN94" i="1"/>
  <c r="AN115" i="1"/>
  <c r="AN136" i="1"/>
  <c r="AN157" i="1"/>
  <c r="AN175" i="1"/>
  <c r="AN200" i="1"/>
  <c r="AN225" i="1"/>
  <c r="AN259" i="1"/>
  <c r="AN42" i="1"/>
  <c r="AN222" i="1"/>
  <c r="AN256" i="1"/>
  <c r="AN207" i="1"/>
  <c r="AN227" i="1"/>
  <c r="AN261" i="1"/>
  <c r="AN264" i="1"/>
  <c r="AN265" i="1"/>
  <c r="AN276" i="1"/>
  <c r="AN277" i="1"/>
  <c r="AN268" i="1"/>
  <c r="AN237" i="1"/>
  <c r="AN271" i="1"/>
  <c r="AN238" i="1"/>
  <c r="AN272" i="1"/>
  <c r="AN239" i="1"/>
  <c r="AN273" i="1"/>
  <c r="AN61" i="1"/>
  <c r="AN75" i="1"/>
  <c r="AN84" i="1"/>
  <c r="AN235" i="1"/>
  <c r="AN269" i="1"/>
  <c r="AN236" i="1"/>
  <c r="AN270" i="1"/>
  <c r="AN240" i="1"/>
  <c r="AN274" i="1"/>
  <c r="AN214" i="1"/>
  <c r="AN241" i="1"/>
  <c r="AN275" i="1"/>
  <c r="AN278" i="1"/>
  <c r="AO34" i="1"/>
  <c r="AO50" i="1"/>
  <c r="AO68" i="1"/>
  <c r="AO82" i="1"/>
  <c r="AO85" i="1"/>
  <c r="AO226" i="1"/>
  <c r="AO260" i="1"/>
  <c r="AO98" i="1"/>
  <c r="AO99" i="1"/>
  <c r="AO100" i="1"/>
  <c r="AO108" i="1"/>
  <c r="AO119" i="1"/>
  <c r="AO120" i="1"/>
  <c r="AO121" i="1"/>
  <c r="AO129" i="1"/>
  <c r="AO140" i="1"/>
  <c r="AO141" i="1"/>
  <c r="AO142" i="1"/>
  <c r="AO150" i="1"/>
  <c r="AO161" i="1"/>
  <c r="AO162" i="1"/>
  <c r="AO163" i="1"/>
  <c r="AO171" i="1"/>
  <c r="AO177" i="1"/>
  <c r="AO223" i="1"/>
  <c r="AO257" i="1"/>
  <c r="AO107" i="1"/>
  <c r="AO128" i="1"/>
  <c r="AO149" i="1"/>
  <c r="AO170" i="1"/>
  <c r="AO176" i="1"/>
  <c r="AO187" i="1"/>
  <c r="AO224" i="1"/>
  <c r="AO258" i="1"/>
  <c r="AO94" i="1"/>
  <c r="AO115" i="1"/>
  <c r="AO136" i="1"/>
  <c r="AO157" i="1"/>
  <c r="AO175" i="1"/>
  <c r="AO200" i="1"/>
  <c r="AO225" i="1"/>
  <c r="AO259" i="1"/>
  <c r="AO42" i="1"/>
  <c r="AO222" i="1"/>
  <c r="AO256" i="1"/>
  <c r="AO207" i="1"/>
  <c r="AO227" i="1"/>
  <c r="AO261" i="1"/>
  <c r="AO264" i="1"/>
  <c r="AO265" i="1"/>
  <c r="AO276" i="1"/>
  <c r="AO277" i="1"/>
  <c r="AO268" i="1"/>
  <c r="AO237" i="1"/>
  <c r="AO271" i="1"/>
  <c r="AO238" i="1"/>
  <c r="AO272" i="1"/>
  <c r="AO239" i="1"/>
  <c r="AO273" i="1"/>
  <c r="AO61" i="1"/>
  <c r="AO75" i="1"/>
  <c r="AO84" i="1"/>
  <c r="AO235" i="1"/>
  <c r="AO269" i="1"/>
  <c r="AO236" i="1"/>
  <c r="AO270" i="1"/>
  <c r="AO240" i="1"/>
  <c r="AO274" i="1"/>
  <c r="AO214" i="1"/>
  <c r="AO241" i="1"/>
  <c r="AO275" i="1"/>
  <c r="AO278" i="1"/>
  <c r="AP268" i="1"/>
  <c r="AP61" i="1"/>
  <c r="AP75" i="1"/>
  <c r="AP84" i="1"/>
  <c r="AP235" i="1"/>
  <c r="AP269" i="1"/>
  <c r="AP236" i="1"/>
  <c r="AP270" i="1"/>
  <c r="AP240" i="1"/>
  <c r="AP274" i="1"/>
  <c r="AP278" i="1"/>
  <c r="G34" i="1"/>
  <c r="G50" i="1"/>
  <c r="G68" i="1"/>
  <c r="G82" i="1"/>
  <c r="G85" i="1"/>
  <c r="G226" i="1"/>
  <c r="G42" i="1"/>
  <c r="G222" i="1"/>
  <c r="G223" i="1"/>
  <c r="G224" i="1"/>
  <c r="G225" i="1"/>
  <c r="G227" i="1"/>
  <c r="G230" i="1"/>
  <c r="G231" i="1"/>
  <c r="G242" i="1"/>
  <c r="G243" i="1"/>
  <c r="G75" i="1"/>
  <c r="G61" i="1"/>
  <c r="G84" i="1"/>
  <c r="G235" i="1"/>
  <c r="G26" i="1"/>
  <c r="G234" i="1"/>
  <c r="G236" i="1"/>
  <c r="G237" i="1"/>
  <c r="G238" i="1"/>
  <c r="G239" i="1"/>
  <c r="G240" i="1"/>
  <c r="G241" i="1"/>
  <c r="G244" i="1"/>
  <c r="A320" i="1"/>
  <c r="A144" i="1"/>
  <c r="A143" i="1"/>
  <c r="A139" i="1"/>
  <c r="A137" i="1"/>
  <c r="A134" i="1"/>
  <c r="A132" i="1"/>
  <c r="A123" i="1"/>
  <c r="A52" i="1"/>
  <c r="A14" i="1"/>
  <c r="A10" i="1"/>
  <c r="A9" i="1"/>
  <c r="A8" i="1"/>
  <c r="A7" i="1"/>
  <c r="A4" i="1"/>
  <c r="AP156" i="1"/>
  <c r="AO156" i="1"/>
  <c r="AN156" i="1"/>
  <c r="AM156" i="1"/>
  <c r="AL156" i="1"/>
  <c r="AK156" i="1"/>
  <c r="AJ156" i="1"/>
  <c r="AI156" i="1"/>
  <c r="AH156" i="1"/>
  <c r="AG156" i="1"/>
  <c r="AF156" i="1"/>
  <c r="AE156" i="1"/>
  <c r="AD156" i="1"/>
  <c r="AC156" i="1"/>
  <c r="AB156" i="1"/>
  <c r="AA156" i="1"/>
  <c r="Z156" i="1"/>
  <c r="Y156" i="1"/>
  <c r="X156" i="1"/>
  <c r="W156" i="1"/>
  <c r="V156" i="1"/>
  <c r="U156" i="1"/>
  <c r="T156" i="1"/>
  <c r="S156" i="1"/>
  <c r="R156" i="1"/>
  <c r="Q156" i="1"/>
  <c r="P156" i="1"/>
  <c r="O156" i="1"/>
  <c r="N156" i="1"/>
  <c r="M156" i="1"/>
  <c r="L156" i="1"/>
  <c r="K156" i="1"/>
  <c r="J156" i="1"/>
  <c r="I156" i="1"/>
  <c r="H156" i="1"/>
  <c r="AP135" i="1"/>
  <c r="AO135" i="1"/>
  <c r="AN135" i="1"/>
  <c r="AM135" i="1"/>
  <c r="AL135" i="1"/>
  <c r="AK135" i="1"/>
  <c r="AJ135" i="1"/>
  <c r="AI135" i="1"/>
  <c r="AH135" i="1"/>
  <c r="AG135" i="1"/>
  <c r="AF135" i="1"/>
  <c r="AE135" i="1"/>
  <c r="AD135" i="1"/>
  <c r="AC135" i="1"/>
  <c r="AB135" i="1"/>
  <c r="AA135" i="1"/>
  <c r="Z135" i="1"/>
  <c r="Y135" i="1"/>
  <c r="X135" i="1"/>
  <c r="W135" i="1"/>
  <c r="V135" i="1"/>
  <c r="U135" i="1"/>
  <c r="T135" i="1"/>
  <c r="S135" i="1"/>
  <c r="R135" i="1"/>
  <c r="Q135" i="1"/>
  <c r="P135" i="1"/>
  <c r="O135" i="1"/>
  <c r="N135" i="1"/>
  <c r="M135" i="1"/>
  <c r="L135" i="1"/>
  <c r="K135" i="1"/>
  <c r="J135" i="1"/>
  <c r="I135" i="1"/>
  <c r="H135" i="1"/>
  <c r="AP114" i="1"/>
  <c r="AO114" i="1"/>
  <c r="AN114" i="1"/>
  <c r="AM114" i="1"/>
  <c r="AL114" i="1"/>
  <c r="AK114" i="1"/>
  <c r="AJ114" i="1"/>
  <c r="AI114" i="1"/>
  <c r="AH114" i="1"/>
  <c r="AG114" i="1"/>
  <c r="AF114" i="1"/>
  <c r="AE114" i="1"/>
  <c r="AD114" i="1"/>
  <c r="AC114" i="1"/>
  <c r="AB114" i="1"/>
  <c r="AA114" i="1"/>
  <c r="Z114" i="1"/>
  <c r="Y114" i="1"/>
  <c r="X114" i="1"/>
  <c r="W114" i="1"/>
  <c r="V114" i="1"/>
  <c r="U114" i="1"/>
  <c r="T114" i="1"/>
  <c r="S114" i="1"/>
  <c r="R114" i="1"/>
  <c r="Q114" i="1"/>
  <c r="P114" i="1"/>
  <c r="O114" i="1"/>
  <c r="N114" i="1"/>
  <c r="M114" i="1"/>
  <c r="L114" i="1"/>
  <c r="K114" i="1"/>
  <c r="J114" i="1"/>
  <c r="I114" i="1"/>
  <c r="H114" i="1"/>
  <c r="AP93" i="1"/>
  <c r="AO93" i="1"/>
  <c r="AN93" i="1"/>
  <c r="AM93" i="1"/>
  <c r="AL93" i="1"/>
  <c r="AK93" i="1"/>
  <c r="AJ93" i="1"/>
  <c r="AI93" i="1"/>
  <c r="AH93" i="1"/>
  <c r="AG93" i="1"/>
  <c r="AF93" i="1"/>
  <c r="AE93" i="1"/>
  <c r="AD93" i="1"/>
  <c r="AC93" i="1"/>
  <c r="AB93" i="1"/>
  <c r="AA93" i="1"/>
  <c r="Z93" i="1"/>
  <c r="Y93" i="1"/>
  <c r="X93" i="1"/>
  <c r="W93" i="1"/>
  <c r="V93" i="1"/>
  <c r="U93" i="1"/>
  <c r="T93" i="1"/>
  <c r="S93" i="1"/>
  <c r="R93" i="1"/>
  <c r="Q93" i="1"/>
  <c r="P93" i="1"/>
  <c r="O93" i="1"/>
  <c r="N93" i="1"/>
  <c r="M93" i="1"/>
  <c r="L93" i="1"/>
  <c r="K93" i="1"/>
  <c r="J93" i="1"/>
  <c r="I93" i="1"/>
  <c r="H93" i="1"/>
  <c r="E73" i="1"/>
  <c r="E80" i="1"/>
  <c r="E72" i="1"/>
  <c r="E79" i="1"/>
  <c r="E71" i="1"/>
  <c r="E78" i="1"/>
  <c r="E58" i="1"/>
  <c r="E65" i="1"/>
  <c r="E59" i="1"/>
  <c r="E66" i="1"/>
  <c r="E57" i="1"/>
  <c r="E64" i="1"/>
  <c r="E40" i="1"/>
  <c r="E48" i="1"/>
  <c r="E39" i="1"/>
  <c r="E47" i="1"/>
  <c r="E38" i="1"/>
  <c r="E46" i="1"/>
  <c r="E37" i="1"/>
  <c r="E45" i="1"/>
  <c r="E22" i="1"/>
  <c r="E30" i="1"/>
  <c r="E23" i="1"/>
  <c r="E31" i="1"/>
  <c r="E32" i="1"/>
  <c r="E21" i="1"/>
  <c r="E29" i="1"/>
  <c r="A203" i="1"/>
  <c r="A198" i="1"/>
  <c r="A197" i="1"/>
  <c r="A192" i="1"/>
  <c r="A193" i="1"/>
  <c r="A194" i="1"/>
  <c r="A191" i="1"/>
  <c r="C183" i="1"/>
  <c r="C87" i="1"/>
  <c r="AP302" i="1"/>
  <c r="AO302" i="1"/>
  <c r="AN302" i="1"/>
  <c r="AM302" i="1"/>
  <c r="AL302" i="1"/>
  <c r="AK302" i="1"/>
  <c r="AJ302" i="1"/>
  <c r="AI302" i="1"/>
  <c r="AH302" i="1"/>
  <c r="AG302" i="1"/>
  <c r="AF302" i="1"/>
  <c r="AE302" i="1"/>
  <c r="AD302" i="1"/>
  <c r="AC302" i="1"/>
  <c r="AB302" i="1"/>
  <c r="AA302" i="1"/>
  <c r="Z302" i="1"/>
  <c r="Y302" i="1"/>
  <c r="X302" i="1"/>
  <c r="W302" i="1"/>
  <c r="V302" i="1"/>
  <c r="U302" i="1"/>
  <c r="T302" i="1"/>
  <c r="S302" i="1"/>
  <c r="R302" i="1"/>
  <c r="Q302" i="1"/>
  <c r="P302" i="1"/>
  <c r="O302" i="1"/>
  <c r="N302" i="1"/>
  <c r="M302" i="1"/>
  <c r="L302" i="1"/>
  <c r="K302" i="1"/>
  <c r="J302" i="1"/>
  <c r="I302" i="1"/>
  <c r="H302" i="1"/>
  <c r="G302" i="1"/>
  <c r="G270" i="1"/>
  <c r="AP288" i="1"/>
  <c r="AO288" i="1"/>
  <c r="AN288" i="1"/>
  <c r="AM288" i="1"/>
  <c r="AL288" i="1"/>
  <c r="AK288" i="1"/>
  <c r="AJ288" i="1"/>
  <c r="AI288" i="1"/>
  <c r="AH288" i="1"/>
  <c r="AG288" i="1"/>
  <c r="AF288" i="1"/>
  <c r="AE288" i="1"/>
  <c r="AD288" i="1"/>
  <c r="AC288" i="1"/>
  <c r="AB288" i="1"/>
  <c r="AA288" i="1"/>
  <c r="Z288" i="1"/>
  <c r="Y288" i="1"/>
  <c r="X288" i="1"/>
  <c r="W288" i="1"/>
  <c r="V288" i="1"/>
  <c r="U288" i="1"/>
  <c r="T288" i="1"/>
  <c r="S288" i="1"/>
  <c r="R288" i="1"/>
  <c r="Q288" i="1"/>
  <c r="P288" i="1"/>
  <c r="O288" i="1"/>
  <c r="N288" i="1"/>
  <c r="M288" i="1"/>
  <c r="L288" i="1"/>
  <c r="K288" i="1"/>
  <c r="J288" i="1"/>
  <c r="I288" i="1"/>
  <c r="H288" i="1"/>
  <c r="G288" i="1"/>
  <c r="G256" i="1"/>
  <c r="A36" i="1"/>
  <c r="A283" i="1"/>
  <c r="A205" i="1"/>
  <c r="A206" i="1"/>
  <c r="A210" i="1"/>
  <c r="A211" i="1"/>
  <c r="A212" i="1"/>
  <c r="A213" i="1"/>
  <c r="A204" i="1"/>
  <c r="A186" i="1"/>
  <c r="A185" i="1"/>
  <c r="A184" i="1"/>
  <c r="A160" i="1"/>
  <c r="A164" i="1"/>
  <c r="A165" i="1"/>
  <c r="A153" i="1"/>
  <c r="A155" i="1"/>
  <c r="A158" i="1"/>
  <c r="A113" i="1"/>
  <c r="A116" i="1"/>
  <c r="A122" i="1"/>
  <c r="A111" i="1"/>
  <c r="A102" i="1"/>
  <c r="A101" i="1"/>
  <c r="A90" i="1"/>
  <c r="A92" i="1"/>
  <c r="A95" i="1"/>
  <c r="A70" i="1"/>
  <c r="A56" i="1"/>
  <c r="A20" i="1"/>
  <c r="A15" i="1"/>
  <c r="A18" i="1"/>
  <c r="AO305" i="1"/>
  <c r="AN305" i="1"/>
  <c r="AM305" i="1"/>
  <c r="AL305" i="1"/>
  <c r="AJ305" i="1"/>
  <c r="AI305" i="1"/>
  <c r="AH305" i="1"/>
  <c r="AG305" i="1"/>
  <c r="AF305" i="1"/>
  <c r="AE305" i="1"/>
  <c r="AD305" i="1"/>
  <c r="AC305" i="1"/>
  <c r="AB305" i="1"/>
  <c r="AA305" i="1"/>
  <c r="Z305" i="1"/>
  <c r="Y305" i="1"/>
  <c r="X305" i="1"/>
  <c r="W305" i="1"/>
  <c r="V305" i="1"/>
  <c r="U305" i="1"/>
  <c r="T305" i="1"/>
  <c r="S305" i="1"/>
  <c r="R305" i="1"/>
  <c r="Q305" i="1"/>
  <c r="P305" i="1"/>
  <c r="O305" i="1"/>
  <c r="N305" i="1"/>
  <c r="M305" i="1"/>
  <c r="L305" i="1"/>
  <c r="K305" i="1"/>
  <c r="J305" i="1"/>
  <c r="I305" i="1"/>
  <c r="H305" i="1"/>
  <c r="G305" i="1"/>
  <c r="AO304" i="1"/>
  <c r="AN304" i="1"/>
  <c r="AM304" i="1"/>
  <c r="AL304" i="1"/>
  <c r="AJ304" i="1"/>
  <c r="AI304" i="1"/>
  <c r="AH304" i="1"/>
  <c r="AG304" i="1"/>
  <c r="AF304" i="1"/>
  <c r="AE304" i="1"/>
  <c r="AD304" i="1"/>
  <c r="AC304" i="1"/>
  <c r="AB304" i="1"/>
  <c r="AA304" i="1"/>
  <c r="Z304" i="1"/>
  <c r="Y304" i="1"/>
  <c r="X304" i="1"/>
  <c r="W304" i="1"/>
  <c r="V304" i="1"/>
  <c r="U304" i="1"/>
  <c r="T304" i="1"/>
  <c r="S304" i="1"/>
  <c r="R304" i="1"/>
  <c r="Q304" i="1"/>
  <c r="P304" i="1"/>
  <c r="O304" i="1"/>
  <c r="N304" i="1"/>
  <c r="M304" i="1"/>
  <c r="L304" i="1"/>
  <c r="K304" i="1"/>
  <c r="J304" i="1"/>
  <c r="I304" i="1"/>
  <c r="H304" i="1"/>
  <c r="G304" i="1"/>
  <c r="AP291" i="1"/>
  <c r="AO291" i="1"/>
  <c r="AN291" i="1"/>
  <c r="AM291" i="1"/>
  <c r="AL291" i="1"/>
  <c r="AK291" i="1"/>
  <c r="AJ291" i="1"/>
  <c r="AI291" i="1"/>
  <c r="AH291" i="1"/>
  <c r="AG291" i="1"/>
  <c r="AF291" i="1"/>
  <c r="AE291" i="1"/>
  <c r="AD291" i="1"/>
  <c r="AC291" i="1"/>
  <c r="AB291" i="1"/>
  <c r="AA291" i="1"/>
  <c r="Z291" i="1"/>
  <c r="Y291" i="1"/>
  <c r="X291" i="1"/>
  <c r="W291" i="1"/>
  <c r="V291" i="1"/>
  <c r="U291" i="1"/>
  <c r="T291" i="1"/>
  <c r="S291" i="1"/>
  <c r="R291" i="1"/>
  <c r="Q291" i="1"/>
  <c r="P291" i="1"/>
  <c r="O291" i="1"/>
  <c r="N291" i="1"/>
  <c r="M291" i="1"/>
  <c r="L291" i="1"/>
  <c r="K291" i="1"/>
  <c r="J291" i="1"/>
  <c r="I291" i="1"/>
  <c r="H291" i="1"/>
  <c r="G291" i="1"/>
  <c r="AP290" i="1"/>
  <c r="AO290" i="1"/>
  <c r="AN290" i="1"/>
  <c r="AM290" i="1"/>
  <c r="AL290" i="1"/>
  <c r="AK290" i="1"/>
  <c r="AJ290" i="1"/>
  <c r="AI290" i="1"/>
  <c r="AH290" i="1"/>
  <c r="AG290" i="1"/>
  <c r="AF290" i="1"/>
  <c r="AE290" i="1"/>
  <c r="AD290" i="1"/>
  <c r="AC290" i="1"/>
  <c r="AB290" i="1"/>
  <c r="AA290" i="1"/>
  <c r="Z290" i="1"/>
  <c r="Y290" i="1"/>
  <c r="X290" i="1"/>
  <c r="W290" i="1"/>
  <c r="V290" i="1"/>
  <c r="U290" i="1"/>
  <c r="T290" i="1"/>
  <c r="S290" i="1"/>
  <c r="R290" i="1"/>
  <c r="Q290" i="1"/>
  <c r="P290" i="1"/>
  <c r="O290" i="1"/>
  <c r="N290" i="1"/>
  <c r="M290" i="1"/>
  <c r="L290" i="1"/>
  <c r="K290" i="1"/>
  <c r="J290" i="1"/>
  <c r="I290" i="1"/>
  <c r="H290" i="1"/>
  <c r="G290" i="1"/>
  <c r="G273" i="1"/>
  <c r="G272" i="1"/>
  <c r="G259" i="1"/>
  <c r="G258" i="1"/>
  <c r="AP174" i="1"/>
  <c r="AP217" i="1"/>
  <c r="AO174" i="1"/>
  <c r="AO217" i="1"/>
  <c r="AN174" i="1"/>
  <c r="AN217" i="1"/>
  <c r="AM174" i="1"/>
  <c r="AM217" i="1"/>
  <c r="AL174" i="1"/>
  <c r="AL217" i="1"/>
  <c r="AK174" i="1"/>
  <c r="AK217" i="1"/>
  <c r="AJ174" i="1"/>
  <c r="AJ217" i="1"/>
  <c r="AI174" i="1"/>
  <c r="AI217" i="1"/>
  <c r="AH174" i="1"/>
  <c r="AH217" i="1"/>
  <c r="AG174" i="1"/>
  <c r="AG217" i="1"/>
  <c r="AF174" i="1"/>
  <c r="AF217" i="1"/>
  <c r="AE174" i="1"/>
  <c r="AE217" i="1"/>
  <c r="AD174" i="1"/>
  <c r="AD217" i="1"/>
  <c r="AC174" i="1"/>
  <c r="AC217" i="1"/>
  <c r="AB174" i="1"/>
  <c r="AB217" i="1"/>
  <c r="AA174" i="1"/>
  <c r="AA217" i="1"/>
  <c r="Z174" i="1"/>
  <c r="Z217" i="1"/>
  <c r="Y174" i="1"/>
  <c r="Y217" i="1"/>
  <c r="X174" i="1"/>
  <c r="X217" i="1"/>
  <c r="W174" i="1"/>
  <c r="W217" i="1"/>
  <c r="V174" i="1"/>
  <c r="V217" i="1"/>
  <c r="U174" i="1"/>
  <c r="U217" i="1"/>
  <c r="T174" i="1"/>
  <c r="T217" i="1"/>
  <c r="S174" i="1"/>
  <c r="S217" i="1"/>
  <c r="R174" i="1"/>
  <c r="R217" i="1"/>
  <c r="Q174" i="1"/>
  <c r="Q217" i="1"/>
  <c r="P174" i="1"/>
  <c r="P217" i="1"/>
  <c r="O174" i="1"/>
  <c r="O217" i="1"/>
  <c r="N174" i="1"/>
  <c r="N217" i="1"/>
  <c r="M174" i="1"/>
  <c r="M217" i="1"/>
  <c r="L174" i="1"/>
  <c r="L217" i="1"/>
  <c r="K174" i="1"/>
  <c r="K217" i="1"/>
  <c r="J174" i="1"/>
  <c r="J217" i="1"/>
  <c r="I174" i="1"/>
  <c r="I217" i="1"/>
  <c r="H174" i="1"/>
  <c r="H217" i="1"/>
  <c r="I179" i="1"/>
  <c r="J179" i="1"/>
  <c r="K179" i="1"/>
  <c r="L179" i="1"/>
  <c r="M179" i="1"/>
  <c r="N179" i="1"/>
  <c r="O179" i="1"/>
  <c r="P179" i="1"/>
  <c r="Q179" i="1"/>
  <c r="R179" i="1"/>
  <c r="S179" i="1"/>
  <c r="T179" i="1"/>
  <c r="U179" i="1"/>
  <c r="V179" i="1"/>
  <c r="W179" i="1"/>
  <c r="X179" i="1"/>
  <c r="Y179" i="1"/>
  <c r="Z179" i="1"/>
  <c r="AA179" i="1"/>
  <c r="AB179" i="1"/>
  <c r="AC179" i="1"/>
  <c r="AD179" i="1"/>
  <c r="AE179" i="1"/>
  <c r="AF179" i="1"/>
  <c r="AG179" i="1"/>
  <c r="AH179" i="1"/>
  <c r="AI179" i="1"/>
  <c r="AJ179" i="1"/>
  <c r="AK179" i="1"/>
  <c r="AL179" i="1"/>
  <c r="AM179" i="1"/>
  <c r="AN179" i="1"/>
  <c r="AO179" i="1"/>
  <c r="AP179" i="1"/>
  <c r="I180" i="1"/>
  <c r="J180" i="1"/>
  <c r="K180" i="1"/>
  <c r="L180" i="1"/>
  <c r="M180" i="1"/>
  <c r="N180" i="1"/>
  <c r="O180" i="1"/>
  <c r="P180" i="1"/>
  <c r="Q180" i="1"/>
  <c r="R180" i="1"/>
  <c r="S180" i="1"/>
  <c r="T180" i="1"/>
  <c r="U180" i="1"/>
  <c r="V180" i="1"/>
  <c r="W180" i="1"/>
  <c r="X180" i="1"/>
  <c r="Y180" i="1"/>
  <c r="Z180" i="1"/>
  <c r="AA180" i="1"/>
  <c r="AB180" i="1"/>
  <c r="AC180" i="1"/>
  <c r="AD180" i="1"/>
  <c r="AE180" i="1"/>
  <c r="AF180" i="1"/>
  <c r="AG180" i="1"/>
  <c r="AH180" i="1"/>
  <c r="AI180" i="1"/>
  <c r="AJ180" i="1"/>
  <c r="AK180" i="1"/>
  <c r="AL180" i="1"/>
  <c r="AM180" i="1"/>
  <c r="AN180" i="1"/>
  <c r="AO180" i="1"/>
  <c r="AP180" i="1"/>
  <c r="I181" i="1"/>
  <c r="J181" i="1"/>
  <c r="K181" i="1"/>
  <c r="L181" i="1"/>
  <c r="M181" i="1"/>
  <c r="N181" i="1"/>
  <c r="O181" i="1"/>
  <c r="P181" i="1"/>
  <c r="Q181" i="1"/>
  <c r="R181" i="1"/>
  <c r="S181" i="1"/>
  <c r="T181" i="1"/>
  <c r="U181" i="1"/>
  <c r="V181" i="1"/>
  <c r="W181" i="1"/>
  <c r="X181" i="1"/>
  <c r="Y181" i="1"/>
  <c r="Z181" i="1"/>
  <c r="AA181" i="1"/>
  <c r="AB181" i="1"/>
  <c r="AC181" i="1"/>
  <c r="AD181" i="1"/>
  <c r="AE181" i="1"/>
  <c r="AF181" i="1"/>
  <c r="AG181" i="1"/>
  <c r="AH181" i="1"/>
  <c r="AI181" i="1"/>
  <c r="AJ181" i="1"/>
  <c r="AK181" i="1"/>
  <c r="AL181" i="1"/>
  <c r="AM181" i="1"/>
  <c r="AN181" i="1"/>
  <c r="AO181" i="1"/>
  <c r="AP181" i="1"/>
  <c r="H181" i="1"/>
  <c r="H179" i="1"/>
  <c r="H180" i="1"/>
  <c r="AO307" i="1"/>
  <c r="AN307" i="1"/>
  <c r="AM307" i="1"/>
  <c r="AL307" i="1"/>
  <c r="AJ307" i="1"/>
  <c r="AI307" i="1"/>
  <c r="AH307" i="1"/>
  <c r="AG307" i="1"/>
  <c r="AF307" i="1"/>
  <c r="AE307" i="1"/>
  <c r="AD307" i="1"/>
  <c r="AC307" i="1"/>
  <c r="AB307" i="1"/>
  <c r="AA307" i="1"/>
  <c r="Z307" i="1"/>
  <c r="Y307" i="1"/>
  <c r="X307" i="1"/>
  <c r="W307" i="1"/>
  <c r="V307" i="1"/>
  <c r="U307" i="1"/>
  <c r="T307" i="1"/>
  <c r="S307" i="1"/>
  <c r="R307" i="1"/>
  <c r="Q307" i="1"/>
  <c r="P307" i="1"/>
  <c r="O307" i="1"/>
  <c r="N307" i="1"/>
  <c r="M307" i="1"/>
  <c r="L307" i="1"/>
  <c r="K307" i="1"/>
  <c r="J307" i="1"/>
  <c r="I307" i="1"/>
  <c r="H307" i="1"/>
  <c r="G307" i="1"/>
  <c r="AP306" i="1"/>
  <c r="AO306" i="1"/>
  <c r="AN306" i="1"/>
  <c r="AM306" i="1"/>
  <c r="AL306" i="1"/>
  <c r="AJ306" i="1"/>
  <c r="AI306" i="1"/>
  <c r="AH306" i="1"/>
  <c r="AG306" i="1"/>
  <c r="AF306" i="1"/>
  <c r="AE306" i="1"/>
  <c r="AD306" i="1"/>
  <c r="AC306" i="1"/>
  <c r="AB306" i="1"/>
  <c r="AA306" i="1"/>
  <c r="Z306" i="1"/>
  <c r="Y306" i="1"/>
  <c r="X306" i="1"/>
  <c r="W306" i="1"/>
  <c r="V306" i="1"/>
  <c r="U306" i="1"/>
  <c r="T306" i="1"/>
  <c r="S306" i="1"/>
  <c r="R306" i="1"/>
  <c r="Q306" i="1"/>
  <c r="P306" i="1"/>
  <c r="O306" i="1"/>
  <c r="N306" i="1"/>
  <c r="M306" i="1"/>
  <c r="L306" i="1"/>
  <c r="K306" i="1"/>
  <c r="J306" i="1"/>
  <c r="I306" i="1"/>
  <c r="H306" i="1"/>
  <c r="G306" i="1"/>
  <c r="AP293" i="1"/>
  <c r="AO293" i="1"/>
  <c r="AN293" i="1"/>
  <c r="AM293" i="1"/>
  <c r="AL293" i="1"/>
  <c r="AK293" i="1"/>
  <c r="AJ293" i="1"/>
  <c r="AI293" i="1"/>
  <c r="AH293" i="1"/>
  <c r="AG293" i="1"/>
  <c r="AF293" i="1"/>
  <c r="AE293" i="1"/>
  <c r="AD293" i="1"/>
  <c r="AC293" i="1"/>
  <c r="AB293" i="1"/>
  <c r="AA293" i="1"/>
  <c r="Z293" i="1"/>
  <c r="Y293" i="1"/>
  <c r="X293" i="1"/>
  <c r="W293" i="1"/>
  <c r="V293" i="1"/>
  <c r="U293" i="1"/>
  <c r="T293" i="1"/>
  <c r="S293" i="1"/>
  <c r="R293" i="1"/>
  <c r="Q293" i="1"/>
  <c r="P293" i="1"/>
  <c r="O293" i="1"/>
  <c r="N293" i="1"/>
  <c r="M293" i="1"/>
  <c r="L293" i="1"/>
  <c r="K293" i="1"/>
  <c r="J293" i="1"/>
  <c r="I293" i="1"/>
  <c r="H293" i="1"/>
  <c r="G293" i="1"/>
  <c r="G275" i="1"/>
  <c r="G274" i="1"/>
  <c r="G261" i="1"/>
  <c r="AA289" i="1"/>
  <c r="AB289" i="1"/>
  <c r="AC289" i="1"/>
  <c r="AD289" i="1"/>
  <c r="AE289" i="1"/>
  <c r="AF289" i="1"/>
  <c r="AG289" i="1"/>
  <c r="AH289" i="1"/>
  <c r="AI289" i="1"/>
  <c r="AJ289" i="1"/>
  <c r="AK289" i="1"/>
  <c r="AL289" i="1"/>
  <c r="AM289" i="1"/>
  <c r="AN289" i="1"/>
  <c r="AO289" i="1"/>
  <c r="AP289" i="1"/>
  <c r="AA292" i="1"/>
  <c r="AB292" i="1"/>
  <c r="AC292" i="1"/>
  <c r="AD292" i="1"/>
  <c r="AE292" i="1"/>
  <c r="AF292" i="1"/>
  <c r="AG292" i="1"/>
  <c r="AH292" i="1"/>
  <c r="AI292" i="1"/>
  <c r="AJ292" i="1"/>
  <c r="AK292" i="1"/>
  <c r="AL292" i="1"/>
  <c r="AM292" i="1"/>
  <c r="AN292" i="1"/>
  <c r="AO292" i="1"/>
  <c r="AP292" i="1"/>
  <c r="AA300" i="1"/>
  <c r="AB300" i="1"/>
  <c r="AC300" i="1"/>
  <c r="AD300" i="1"/>
  <c r="AE300" i="1"/>
  <c r="AF300" i="1"/>
  <c r="AG300" i="1"/>
  <c r="AH300" i="1"/>
  <c r="AI300" i="1"/>
  <c r="AJ300" i="1"/>
  <c r="AK300" i="1"/>
  <c r="AL300" i="1"/>
  <c r="AM300" i="1"/>
  <c r="AN300" i="1"/>
  <c r="AO300" i="1"/>
  <c r="AP300" i="1"/>
  <c r="AA301" i="1"/>
  <c r="AB301" i="1"/>
  <c r="AC301" i="1"/>
  <c r="AD301" i="1"/>
  <c r="AE301" i="1"/>
  <c r="AF301" i="1"/>
  <c r="AG301" i="1"/>
  <c r="AH301" i="1"/>
  <c r="AI301" i="1"/>
  <c r="AJ301" i="1"/>
  <c r="AK301" i="1"/>
  <c r="AL301" i="1"/>
  <c r="AM301" i="1"/>
  <c r="AN301" i="1"/>
  <c r="AO301" i="1"/>
  <c r="AP301" i="1"/>
  <c r="AA303" i="1"/>
  <c r="AB303" i="1"/>
  <c r="AC303" i="1"/>
  <c r="AD303" i="1"/>
  <c r="AE303" i="1"/>
  <c r="AF303" i="1"/>
  <c r="AG303" i="1"/>
  <c r="AH303" i="1"/>
  <c r="AI303" i="1"/>
  <c r="AJ303" i="1"/>
  <c r="AL303" i="1"/>
  <c r="AM303" i="1"/>
  <c r="AN303" i="1"/>
  <c r="AO303" i="1"/>
  <c r="Z292" i="1"/>
  <c r="Y292" i="1"/>
  <c r="X292" i="1"/>
  <c r="W292" i="1"/>
  <c r="V292" i="1"/>
  <c r="U292" i="1"/>
  <c r="T292" i="1"/>
  <c r="S292" i="1"/>
  <c r="R292" i="1"/>
  <c r="Q292" i="1"/>
  <c r="P292" i="1"/>
  <c r="O292" i="1"/>
  <c r="N292" i="1"/>
  <c r="M292" i="1"/>
  <c r="L292" i="1"/>
  <c r="K292" i="1"/>
  <c r="J292" i="1"/>
  <c r="I292" i="1"/>
  <c r="H292" i="1"/>
  <c r="G292" i="1"/>
  <c r="Z289" i="1"/>
  <c r="Y289" i="1"/>
  <c r="X289" i="1"/>
  <c r="W289" i="1"/>
  <c r="V289" i="1"/>
  <c r="U289" i="1"/>
  <c r="T289" i="1"/>
  <c r="S289" i="1"/>
  <c r="R289" i="1"/>
  <c r="Q289" i="1"/>
  <c r="P289" i="1"/>
  <c r="O289" i="1"/>
  <c r="N289" i="1"/>
  <c r="M289" i="1"/>
  <c r="L289" i="1"/>
  <c r="K289" i="1"/>
  <c r="J289" i="1"/>
  <c r="I289" i="1"/>
  <c r="H289" i="1"/>
  <c r="G289" i="1"/>
  <c r="G260" i="1"/>
  <c r="G257" i="1"/>
  <c r="Z303" i="1"/>
  <c r="Y303" i="1"/>
  <c r="X303" i="1"/>
  <c r="W303" i="1"/>
  <c r="V303" i="1"/>
  <c r="U303" i="1"/>
  <c r="T303" i="1"/>
  <c r="S303" i="1"/>
  <c r="R303" i="1"/>
  <c r="Q303" i="1"/>
  <c r="P303" i="1"/>
  <c r="O303" i="1"/>
  <c r="N303" i="1"/>
  <c r="M303" i="1"/>
  <c r="L303" i="1"/>
  <c r="K303" i="1"/>
  <c r="J303" i="1"/>
  <c r="I303" i="1"/>
  <c r="H303" i="1"/>
  <c r="G303" i="1"/>
  <c r="Z301" i="1"/>
  <c r="Y301" i="1"/>
  <c r="X301" i="1"/>
  <c r="W301" i="1"/>
  <c r="V301" i="1"/>
  <c r="U301" i="1"/>
  <c r="T301" i="1"/>
  <c r="S301" i="1"/>
  <c r="R301" i="1"/>
  <c r="Q301" i="1"/>
  <c r="P301" i="1"/>
  <c r="O301" i="1"/>
  <c r="N301" i="1"/>
  <c r="M301" i="1"/>
  <c r="L301" i="1"/>
  <c r="K301" i="1"/>
  <c r="J301" i="1"/>
  <c r="I301" i="1"/>
  <c r="H301" i="1"/>
  <c r="G301" i="1"/>
  <c r="Z300" i="1"/>
  <c r="Y300" i="1"/>
  <c r="X300" i="1"/>
  <c r="W300" i="1"/>
  <c r="V300" i="1"/>
  <c r="U300" i="1"/>
  <c r="T300" i="1"/>
  <c r="S300" i="1"/>
  <c r="R300" i="1"/>
  <c r="Q300" i="1"/>
  <c r="P300" i="1"/>
  <c r="O300" i="1"/>
  <c r="N300" i="1"/>
  <c r="M300" i="1"/>
  <c r="L300" i="1"/>
  <c r="K300" i="1"/>
  <c r="J300" i="1"/>
  <c r="I300" i="1"/>
  <c r="H300" i="1"/>
  <c r="G300" i="1"/>
  <c r="G271" i="1"/>
  <c r="G269" i="1"/>
  <c r="G268" i="1"/>
  <c r="G16" i="1"/>
  <c r="G218" i="4"/>
  <c r="H218" i="4"/>
  <c r="I218" i="4"/>
  <c r="J218" i="4"/>
  <c r="K218" i="4"/>
  <c r="L218" i="4"/>
  <c r="M218" i="4"/>
  <c r="N218" i="4"/>
  <c r="O218" i="4"/>
  <c r="P218" i="4"/>
  <c r="Q218" i="4"/>
  <c r="R218" i="4"/>
  <c r="S218" i="4"/>
  <c r="T218" i="4"/>
  <c r="U218" i="4"/>
  <c r="V218" i="4"/>
  <c r="W218" i="4"/>
  <c r="X218" i="4"/>
  <c r="Y218" i="4"/>
  <c r="Z218" i="4"/>
  <c r="AA218" i="4"/>
  <c r="H219" i="4"/>
  <c r="I219" i="4"/>
  <c r="J219" i="4"/>
  <c r="K219" i="4"/>
  <c r="L219" i="4"/>
  <c r="M219" i="4"/>
  <c r="N219" i="4"/>
  <c r="O219" i="4"/>
  <c r="P219" i="4"/>
  <c r="Q219" i="4"/>
  <c r="R219" i="4"/>
  <c r="S219" i="4"/>
  <c r="T219" i="4"/>
  <c r="U219" i="4"/>
  <c r="V219" i="4"/>
  <c r="W219" i="4"/>
  <c r="X219" i="4"/>
  <c r="Y219" i="4"/>
  <c r="Z219" i="4"/>
  <c r="AA219" i="4"/>
  <c r="H228" i="4"/>
  <c r="I228" i="4"/>
  <c r="J228" i="4"/>
  <c r="K228" i="4"/>
  <c r="L228" i="4"/>
  <c r="M228" i="4"/>
  <c r="N228" i="4"/>
  <c r="O228" i="4"/>
  <c r="P228" i="4"/>
  <c r="Q228" i="4"/>
  <c r="R228" i="4"/>
  <c r="S228" i="4"/>
  <c r="T228" i="4"/>
  <c r="U228" i="4"/>
  <c r="V228" i="4"/>
  <c r="W228" i="4"/>
  <c r="X228" i="4"/>
  <c r="Y228" i="4"/>
  <c r="Z228" i="4"/>
  <c r="AA228" i="4"/>
  <c r="H230" i="4"/>
  <c r="I230" i="4"/>
  <c r="J230" i="4"/>
  <c r="K230" i="4"/>
  <c r="L230" i="4"/>
  <c r="M230" i="4"/>
  <c r="N230" i="4"/>
  <c r="O230" i="4"/>
  <c r="P230" i="4"/>
  <c r="Q230" i="4"/>
  <c r="R230" i="4"/>
  <c r="S230" i="4"/>
  <c r="T230" i="4"/>
  <c r="U230" i="4"/>
  <c r="V230" i="4"/>
  <c r="W230" i="4"/>
  <c r="X230" i="4"/>
  <c r="Y230" i="4"/>
  <c r="Z230" i="4"/>
  <c r="AA230" i="4"/>
  <c r="H231" i="4"/>
  <c r="I231" i="4"/>
  <c r="J231" i="4"/>
  <c r="K231" i="4"/>
  <c r="L231" i="4"/>
  <c r="M231" i="4"/>
  <c r="N231" i="4"/>
  <c r="O231" i="4"/>
  <c r="P231" i="4"/>
  <c r="Q231" i="4"/>
  <c r="R231" i="4"/>
  <c r="S231" i="4"/>
  <c r="T231" i="4"/>
  <c r="U231" i="4"/>
  <c r="V231" i="4"/>
  <c r="W231" i="4"/>
  <c r="X231" i="4"/>
  <c r="Y231" i="4"/>
  <c r="Z231" i="4"/>
  <c r="AA231" i="4"/>
  <c r="H242" i="4"/>
  <c r="I242" i="4"/>
  <c r="J242" i="4"/>
  <c r="K242" i="4"/>
  <c r="L242" i="4"/>
  <c r="M242" i="4"/>
  <c r="N242" i="4"/>
  <c r="O242" i="4"/>
  <c r="P242" i="4"/>
  <c r="Q242" i="4"/>
  <c r="R242" i="4"/>
  <c r="S242" i="4"/>
  <c r="T242" i="4"/>
  <c r="U242" i="4"/>
  <c r="V242" i="4"/>
  <c r="W242" i="4"/>
  <c r="X242" i="4"/>
  <c r="Y242" i="4"/>
  <c r="Z242" i="4"/>
  <c r="AA242" i="4"/>
  <c r="AB242" i="4"/>
  <c r="H243" i="4"/>
  <c r="I243" i="4"/>
  <c r="J243" i="4"/>
  <c r="K243" i="4"/>
  <c r="L243" i="4"/>
  <c r="M243" i="4"/>
  <c r="N243" i="4"/>
  <c r="O243" i="4"/>
  <c r="P243" i="4"/>
  <c r="Q243" i="4"/>
  <c r="R243" i="4"/>
  <c r="S243" i="4"/>
  <c r="T243" i="4"/>
  <c r="U243" i="4"/>
  <c r="V243" i="4"/>
  <c r="W243" i="4"/>
  <c r="X243" i="4"/>
  <c r="Y243" i="4"/>
  <c r="Z243" i="4"/>
  <c r="AA243" i="4"/>
  <c r="AB243" i="4"/>
  <c r="H244" i="4"/>
  <c r="I244" i="4"/>
  <c r="J244" i="4"/>
  <c r="K244" i="4"/>
  <c r="L244" i="4"/>
  <c r="M244" i="4"/>
  <c r="N244" i="4"/>
  <c r="O244" i="4"/>
  <c r="P244" i="4"/>
  <c r="Q244" i="4"/>
  <c r="R244" i="4"/>
  <c r="S244" i="4"/>
  <c r="T244" i="4"/>
  <c r="U244" i="4"/>
  <c r="V244" i="4"/>
  <c r="W244" i="4"/>
  <c r="X244" i="4"/>
  <c r="Y244" i="4"/>
  <c r="Z244" i="4"/>
  <c r="AA244" i="4"/>
  <c r="AB244" i="4"/>
  <c r="G245" i="4"/>
  <c r="H247" i="4"/>
  <c r="I247" i="4"/>
  <c r="J247" i="4"/>
  <c r="K247" i="4"/>
  <c r="L247" i="4"/>
  <c r="M247" i="4"/>
  <c r="N247" i="4"/>
  <c r="O247" i="4"/>
  <c r="P247" i="4"/>
  <c r="Q247" i="4"/>
  <c r="R247" i="4"/>
  <c r="S247" i="4"/>
  <c r="T247" i="4"/>
  <c r="U247" i="4"/>
  <c r="V247" i="4"/>
  <c r="W247" i="4"/>
  <c r="X247" i="4"/>
  <c r="Y247" i="4"/>
  <c r="Z247" i="4"/>
  <c r="AA247" i="4"/>
  <c r="G248" i="4"/>
  <c r="G249" i="4"/>
  <c r="G253" i="4"/>
  <c r="G262" i="4"/>
  <c r="G264" i="4"/>
  <c r="G265" i="4"/>
  <c r="G276" i="4"/>
  <c r="G277" i="4"/>
  <c r="G278" i="4"/>
  <c r="G279" i="4"/>
  <c r="G280" i="4"/>
  <c r="G284" i="4"/>
  <c r="H284" i="4"/>
  <c r="I284" i="4"/>
  <c r="J284" i="4"/>
  <c r="K284" i="4"/>
  <c r="L284" i="4"/>
  <c r="M284" i="4"/>
  <c r="N284" i="4"/>
  <c r="O284" i="4"/>
  <c r="P284" i="4"/>
  <c r="Q284" i="4"/>
  <c r="R284" i="4"/>
  <c r="S284" i="4"/>
  <c r="T284" i="4"/>
  <c r="U284" i="4"/>
  <c r="V284" i="4"/>
  <c r="W284" i="4"/>
  <c r="X284" i="4"/>
  <c r="Y284" i="4"/>
  <c r="Z284" i="4"/>
  <c r="AA284" i="4"/>
  <c r="G285" i="4"/>
  <c r="H285" i="4"/>
  <c r="I285" i="4"/>
  <c r="J285" i="4"/>
  <c r="K285" i="4"/>
  <c r="L285" i="4"/>
  <c r="M285" i="4"/>
  <c r="N285" i="4"/>
  <c r="O285" i="4"/>
  <c r="P285" i="4"/>
  <c r="Q285" i="4"/>
  <c r="R285" i="4"/>
  <c r="S285" i="4"/>
  <c r="T285" i="4"/>
  <c r="U285" i="4"/>
  <c r="V285" i="4"/>
  <c r="W285" i="4"/>
  <c r="X285" i="4"/>
  <c r="Y285" i="4"/>
  <c r="Z285" i="4"/>
  <c r="AA285" i="4"/>
  <c r="G294" i="4"/>
  <c r="H294" i="4"/>
  <c r="I294" i="4"/>
  <c r="J294" i="4"/>
  <c r="K294" i="4"/>
  <c r="L294" i="4"/>
  <c r="M294" i="4"/>
  <c r="N294" i="4"/>
  <c r="O294" i="4"/>
  <c r="P294" i="4"/>
  <c r="Q294" i="4"/>
  <c r="R294" i="4"/>
  <c r="S294" i="4"/>
  <c r="T294" i="4"/>
  <c r="U294" i="4"/>
  <c r="V294" i="4"/>
  <c r="W294" i="4"/>
  <c r="X294" i="4"/>
  <c r="Y294" i="4"/>
  <c r="Z294" i="4"/>
  <c r="AA294" i="4"/>
  <c r="G296" i="4"/>
  <c r="H296" i="4"/>
  <c r="I296" i="4"/>
  <c r="J296" i="4"/>
  <c r="K296" i="4"/>
  <c r="L296" i="4"/>
  <c r="M296" i="4"/>
  <c r="N296" i="4"/>
  <c r="O296" i="4"/>
  <c r="P296" i="4"/>
  <c r="Q296" i="4"/>
  <c r="R296" i="4"/>
  <c r="S296" i="4"/>
  <c r="T296" i="4"/>
  <c r="U296" i="4"/>
  <c r="V296" i="4"/>
  <c r="W296" i="4"/>
  <c r="X296" i="4"/>
  <c r="Y296" i="4"/>
  <c r="Z296" i="4"/>
  <c r="AA296" i="4"/>
  <c r="G297" i="4"/>
  <c r="H297" i="4"/>
  <c r="I297" i="4"/>
  <c r="J297" i="4"/>
  <c r="K297" i="4"/>
  <c r="L297" i="4"/>
  <c r="M297" i="4"/>
  <c r="N297" i="4"/>
  <c r="O297" i="4"/>
  <c r="P297" i="4"/>
  <c r="Q297" i="4"/>
  <c r="R297" i="4"/>
  <c r="S297" i="4"/>
  <c r="T297" i="4"/>
  <c r="U297" i="4"/>
  <c r="V297" i="4"/>
  <c r="W297" i="4"/>
  <c r="X297" i="4"/>
  <c r="Y297" i="4"/>
  <c r="Z297" i="4"/>
  <c r="AA297" i="4"/>
  <c r="G308" i="4"/>
  <c r="H308" i="4"/>
  <c r="I308" i="4"/>
  <c r="J308" i="4"/>
  <c r="K308" i="4"/>
  <c r="L308" i="4"/>
  <c r="M308" i="4"/>
  <c r="N308" i="4"/>
  <c r="O308" i="4"/>
  <c r="P308" i="4"/>
  <c r="Q308" i="4"/>
  <c r="R308" i="4"/>
  <c r="S308" i="4"/>
  <c r="T308" i="4"/>
  <c r="U308" i="4"/>
  <c r="V308" i="4"/>
  <c r="W308" i="4"/>
  <c r="X308" i="4"/>
  <c r="Y308" i="4"/>
  <c r="Z308" i="4"/>
  <c r="AA308" i="4"/>
  <c r="AB308" i="4"/>
  <c r="G309" i="4"/>
  <c r="H309" i="4"/>
  <c r="I309" i="4"/>
  <c r="J309" i="4"/>
  <c r="K309" i="4"/>
  <c r="L309" i="4"/>
  <c r="M309" i="4"/>
  <c r="N309" i="4"/>
  <c r="O309" i="4"/>
  <c r="P309" i="4"/>
  <c r="Q309" i="4"/>
  <c r="R309" i="4"/>
  <c r="S309" i="4"/>
  <c r="T309" i="4"/>
  <c r="U309" i="4"/>
  <c r="V309" i="4"/>
  <c r="W309" i="4"/>
  <c r="X309" i="4"/>
  <c r="Y309" i="4"/>
  <c r="Z309" i="4"/>
  <c r="AA309" i="4"/>
  <c r="AB309" i="4"/>
  <c r="G310" i="4"/>
  <c r="H310" i="4"/>
  <c r="I310" i="4"/>
  <c r="J310" i="4"/>
  <c r="K310" i="4"/>
  <c r="L310" i="4"/>
  <c r="M310" i="4"/>
  <c r="N310" i="4"/>
  <c r="O310" i="4"/>
  <c r="P310" i="4"/>
  <c r="Q310" i="4"/>
  <c r="R310" i="4"/>
  <c r="S310" i="4"/>
  <c r="T310" i="4"/>
  <c r="U310" i="4"/>
  <c r="V310" i="4"/>
  <c r="W310" i="4"/>
  <c r="X310" i="4"/>
  <c r="Y310" i="4"/>
  <c r="Z310" i="4"/>
  <c r="AA310" i="4"/>
  <c r="AB310" i="4"/>
  <c r="G311" i="4"/>
  <c r="G313" i="4"/>
  <c r="H313" i="4"/>
  <c r="I313" i="4"/>
  <c r="J313" i="4"/>
  <c r="K313" i="4"/>
  <c r="L313" i="4"/>
  <c r="M313" i="4"/>
  <c r="N313" i="4"/>
  <c r="O313" i="4"/>
  <c r="P313" i="4"/>
  <c r="Q313" i="4"/>
  <c r="R313" i="4"/>
  <c r="S313" i="4"/>
  <c r="T313" i="4"/>
  <c r="U313" i="4"/>
  <c r="V313" i="4"/>
  <c r="W313" i="4"/>
  <c r="X313" i="4"/>
  <c r="Y313" i="4"/>
  <c r="Z313" i="4"/>
  <c r="AA313" i="4"/>
  <c r="G314" i="4"/>
  <c r="G315" i="4"/>
  <c r="G218" i="3"/>
  <c r="H218" i="3"/>
  <c r="I218" i="3"/>
  <c r="J218" i="3"/>
  <c r="K218" i="3"/>
  <c r="L218" i="3"/>
  <c r="M218" i="3"/>
  <c r="N218" i="3"/>
  <c r="O218" i="3"/>
  <c r="P218" i="3"/>
  <c r="Q218" i="3"/>
  <c r="R218" i="3"/>
  <c r="S218" i="3"/>
  <c r="T218" i="3"/>
  <c r="U218" i="3"/>
  <c r="V218" i="3"/>
  <c r="W218" i="3"/>
  <c r="X218" i="3"/>
  <c r="Y218" i="3"/>
  <c r="Z218" i="3"/>
  <c r="AA218" i="3"/>
  <c r="AB218" i="3"/>
  <c r="AC218" i="3"/>
  <c r="AD218" i="3"/>
  <c r="AE218" i="3"/>
  <c r="AF218" i="3"/>
  <c r="AG218" i="3"/>
  <c r="AH218" i="3"/>
  <c r="AI218" i="3"/>
  <c r="AJ218" i="3"/>
  <c r="AK218" i="3"/>
  <c r="H219" i="3"/>
  <c r="I219" i="3"/>
  <c r="J219" i="3"/>
  <c r="K219" i="3"/>
  <c r="L219" i="3"/>
  <c r="M219" i="3"/>
  <c r="N219" i="3"/>
  <c r="O219" i="3"/>
  <c r="P219" i="3"/>
  <c r="Q219" i="3"/>
  <c r="R219" i="3"/>
  <c r="S219" i="3"/>
  <c r="T219" i="3"/>
  <c r="U219" i="3"/>
  <c r="V219" i="3"/>
  <c r="W219" i="3"/>
  <c r="X219" i="3"/>
  <c r="Y219" i="3"/>
  <c r="Z219" i="3"/>
  <c r="AA219" i="3"/>
  <c r="AB219" i="3"/>
  <c r="AC219" i="3"/>
  <c r="AD219" i="3"/>
  <c r="AE219" i="3"/>
  <c r="AF219" i="3"/>
  <c r="AG219" i="3"/>
  <c r="AH219" i="3"/>
  <c r="AI219" i="3"/>
  <c r="AJ219" i="3"/>
  <c r="AK219" i="3"/>
  <c r="H228" i="3"/>
  <c r="I228" i="3"/>
  <c r="J228" i="3"/>
  <c r="K228" i="3"/>
  <c r="L228" i="3"/>
  <c r="M228" i="3"/>
  <c r="N228" i="3"/>
  <c r="O228" i="3"/>
  <c r="P228" i="3"/>
  <c r="Q228" i="3"/>
  <c r="R228" i="3"/>
  <c r="S228" i="3"/>
  <c r="T228" i="3"/>
  <c r="U228" i="3"/>
  <c r="V228" i="3"/>
  <c r="W228" i="3"/>
  <c r="X228" i="3"/>
  <c r="Y228" i="3"/>
  <c r="Z228" i="3"/>
  <c r="AA228" i="3"/>
  <c r="AB228" i="3"/>
  <c r="AC228" i="3"/>
  <c r="AD228" i="3"/>
  <c r="AE228" i="3"/>
  <c r="AF228" i="3"/>
  <c r="AG228" i="3"/>
  <c r="AH228" i="3"/>
  <c r="AI228" i="3"/>
  <c r="AJ228" i="3"/>
  <c r="AK228" i="3"/>
  <c r="H230" i="3"/>
  <c r="I230" i="3"/>
  <c r="J230" i="3"/>
  <c r="K230" i="3"/>
  <c r="L230" i="3"/>
  <c r="M230" i="3"/>
  <c r="N230" i="3"/>
  <c r="O230" i="3"/>
  <c r="P230" i="3"/>
  <c r="Q230" i="3"/>
  <c r="R230" i="3"/>
  <c r="S230" i="3"/>
  <c r="T230" i="3"/>
  <c r="U230" i="3"/>
  <c r="V230" i="3"/>
  <c r="W230" i="3"/>
  <c r="X230" i="3"/>
  <c r="Y230" i="3"/>
  <c r="Z230" i="3"/>
  <c r="AA230" i="3"/>
  <c r="AB230" i="3"/>
  <c r="AC230" i="3"/>
  <c r="AD230" i="3"/>
  <c r="AE230" i="3"/>
  <c r="AF230" i="3"/>
  <c r="AG230" i="3"/>
  <c r="AH230" i="3"/>
  <c r="AI230" i="3"/>
  <c r="AJ230" i="3"/>
  <c r="AK230" i="3"/>
  <c r="H231" i="3"/>
  <c r="I231" i="3"/>
  <c r="J231" i="3"/>
  <c r="K231" i="3"/>
  <c r="L231" i="3"/>
  <c r="M231" i="3"/>
  <c r="N231" i="3"/>
  <c r="O231" i="3"/>
  <c r="P231" i="3"/>
  <c r="Q231" i="3"/>
  <c r="R231" i="3"/>
  <c r="S231" i="3"/>
  <c r="T231" i="3"/>
  <c r="U231" i="3"/>
  <c r="V231" i="3"/>
  <c r="W231" i="3"/>
  <c r="X231" i="3"/>
  <c r="Y231" i="3"/>
  <c r="Z231" i="3"/>
  <c r="AA231" i="3"/>
  <c r="AB231" i="3"/>
  <c r="AC231" i="3"/>
  <c r="AD231" i="3"/>
  <c r="AE231" i="3"/>
  <c r="AF231" i="3"/>
  <c r="AG231" i="3"/>
  <c r="AH231" i="3"/>
  <c r="AI231" i="3"/>
  <c r="AJ231" i="3"/>
  <c r="AK231" i="3"/>
  <c r="H242" i="3"/>
  <c r="I242" i="3"/>
  <c r="J242" i="3"/>
  <c r="K242" i="3"/>
  <c r="L242" i="3"/>
  <c r="M242" i="3"/>
  <c r="N242" i="3"/>
  <c r="O242" i="3"/>
  <c r="P242" i="3"/>
  <c r="Q242" i="3"/>
  <c r="R242" i="3"/>
  <c r="S242" i="3"/>
  <c r="T242" i="3"/>
  <c r="U242" i="3"/>
  <c r="V242" i="3"/>
  <c r="W242" i="3"/>
  <c r="X242" i="3"/>
  <c r="Y242" i="3"/>
  <c r="Z242" i="3"/>
  <c r="AA242" i="3"/>
  <c r="AB242" i="3"/>
  <c r="AC242" i="3"/>
  <c r="AD242" i="3"/>
  <c r="AE242" i="3"/>
  <c r="AF242" i="3"/>
  <c r="AG242" i="3"/>
  <c r="AH242" i="3"/>
  <c r="AI242" i="3"/>
  <c r="AJ242" i="3"/>
  <c r="AK242" i="3"/>
  <c r="AL242"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H244" i="3"/>
  <c r="I244" i="3"/>
  <c r="J244" i="3"/>
  <c r="K244" i="3"/>
  <c r="L244" i="3"/>
  <c r="M244" i="3"/>
  <c r="N244" i="3"/>
  <c r="O244" i="3"/>
  <c r="P244" i="3"/>
  <c r="Q244" i="3"/>
  <c r="R244" i="3"/>
  <c r="S244" i="3"/>
  <c r="T244" i="3"/>
  <c r="U244" i="3"/>
  <c r="V244" i="3"/>
  <c r="W244" i="3"/>
  <c r="X244" i="3"/>
  <c r="Y244" i="3"/>
  <c r="Z244" i="3"/>
  <c r="AA244" i="3"/>
  <c r="AB244" i="3"/>
  <c r="AC244" i="3"/>
  <c r="AD244" i="3"/>
  <c r="AE244" i="3"/>
  <c r="AF244" i="3"/>
  <c r="AG244" i="3"/>
  <c r="AH244" i="3"/>
  <c r="AI244" i="3"/>
  <c r="AJ244" i="3"/>
  <c r="AK244" i="3"/>
  <c r="AL244" i="3"/>
  <c r="G245"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G248" i="3"/>
  <c r="G249" i="3"/>
  <c r="G253" i="3"/>
  <c r="G262" i="3"/>
  <c r="G264" i="3"/>
  <c r="G265" i="3"/>
  <c r="G276" i="3"/>
  <c r="G277" i="3"/>
  <c r="G278" i="3"/>
  <c r="G279" i="3"/>
  <c r="G280" i="3"/>
  <c r="G284" i="3"/>
  <c r="H284" i="3"/>
  <c r="I284" i="3"/>
  <c r="J284" i="3"/>
  <c r="K284" i="3"/>
  <c r="L284" i="3"/>
  <c r="M284" i="3"/>
  <c r="N284" i="3"/>
  <c r="O284" i="3"/>
  <c r="P284" i="3"/>
  <c r="Q284" i="3"/>
  <c r="R284" i="3"/>
  <c r="S284" i="3"/>
  <c r="T284" i="3"/>
  <c r="U284" i="3"/>
  <c r="V284" i="3"/>
  <c r="W284" i="3"/>
  <c r="X284" i="3"/>
  <c r="Y284" i="3"/>
  <c r="Z284" i="3"/>
  <c r="AA284" i="3"/>
  <c r="AB284" i="3"/>
  <c r="AC284" i="3"/>
  <c r="AD284" i="3"/>
  <c r="AE284" i="3"/>
  <c r="AF284" i="3"/>
  <c r="AG284" i="3"/>
  <c r="AH284" i="3"/>
  <c r="AI284" i="3"/>
  <c r="AJ284" i="3"/>
  <c r="AK284" i="3"/>
  <c r="G285" i="3"/>
  <c r="H285" i="3"/>
  <c r="I285" i="3"/>
  <c r="J285" i="3"/>
  <c r="K285" i="3"/>
  <c r="L285" i="3"/>
  <c r="M285" i="3"/>
  <c r="N285" i="3"/>
  <c r="O285" i="3"/>
  <c r="P285" i="3"/>
  <c r="Q285" i="3"/>
  <c r="R285" i="3"/>
  <c r="S285" i="3"/>
  <c r="T285" i="3"/>
  <c r="U285" i="3"/>
  <c r="V285" i="3"/>
  <c r="W285" i="3"/>
  <c r="X285" i="3"/>
  <c r="Y285" i="3"/>
  <c r="Z285" i="3"/>
  <c r="AA285" i="3"/>
  <c r="AB285" i="3"/>
  <c r="AC285" i="3"/>
  <c r="AD285" i="3"/>
  <c r="AE285" i="3"/>
  <c r="AF285" i="3"/>
  <c r="AG285" i="3"/>
  <c r="AH285" i="3"/>
  <c r="AI285" i="3"/>
  <c r="AJ285" i="3"/>
  <c r="AK285" i="3"/>
  <c r="G294" i="3"/>
  <c r="H294" i="3"/>
  <c r="I294" i="3"/>
  <c r="J294" i="3"/>
  <c r="K294" i="3"/>
  <c r="L294" i="3"/>
  <c r="M294" i="3"/>
  <c r="N294" i="3"/>
  <c r="O294" i="3"/>
  <c r="P294" i="3"/>
  <c r="Q294" i="3"/>
  <c r="R294" i="3"/>
  <c r="S294" i="3"/>
  <c r="T294" i="3"/>
  <c r="U294" i="3"/>
  <c r="V294" i="3"/>
  <c r="W294" i="3"/>
  <c r="X294" i="3"/>
  <c r="Y294" i="3"/>
  <c r="Z294" i="3"/>
  <c r="AA294" i="3"/>
  <c r="AB294" i="3"/>
  <c r="AC294" i="3"/>
  <c r="AD294" i="3"/>
  <c r="AE294" i="3"/>
  <c r="AF294" i="3"/>
  <c r="AG294" i="3"/>
  <c r="AH294" i="3"/>
  <c r="AI294" i="3"/>
  <c r="AJ294" i="3"/>
  <c r="AK294" i="3"/>
  <c r="G296" i="3"/>
  <c r="H296" i="3"/>
  <c r="I296" i="3"/>
  <c r="J296" i="3"/>
  <c r="K296" i="3"/>
  <c r="L296" i="3"/>
  <c r="M296" i="3"/>
  <c r="N296" i="3"/>
  <c r="O296" i="3"/>
  <c r="P296" i="3"/>
  <c r="Q296" i="3"/>
  <c r="R296" i="3"/>
  <c r="S296" i="3"/>
  <c r="T296" i="3"/>
  <c r="U296" i="3"/>
  <c r="V296" i="3"/>
  <c r="W296" i="3"/>
  <c r="X296" i="3"/>
  <c r="Y296" i="3"/>
  <c r="Z296" i="3"/>
  <c r="AA296" i="3"/>
  <c r="AB296" i="3"/>
  <c r="AC296" i="3"/>
  <c r="AD296" i="3"/>
  <c r="AE296" i="3"/>
  <c r="AF296" i="3"/>
  <c r="AG296" i="3"/>
  <c r="AH296" i="3"/>
  <c r="AI296" i="3"/>
  <c r="AJ296" i="3"/>
  <c r="AK296" i="3"/>
  <c r="G297" i="3"/>
  <c r="H297" i="3"/>
  <c r="I297" i="3"/>
  <c r="J297" i="3"/>
  <c r="K297" i="3"/>
  <c r="L297" i="3"/>
  <c r="M297" i="3"/>
  <c r="N297" i="3"/>
  <c r="O297" i="3"/>
  <c r="P297" i="3"/>
  <c r="Q297" i="3"/>
  <c r="R297" i="3"/>
  <c r="S297" i="3"/>
  <c r="T297" i="3"/>
  <c r="U297" i="3"/>
  <c r="V297" i="3"/>
  <c r="W297" i="3"/>
  <c r="X297" i="3"/>
  <c r="Y297" i="3"/>
  <c r="Z297" i="3"/>
  <c r="AA297" i="3"/>
  <c r="AB297" i="3"/>
  <c r="AC297" i="3"/>
  <c r="AD297" i="3"/>
  <c r="AE297" i="3"/>
  <c r="AF297" i="3"/>
  <c r="AG297" i="3"/>
  <c r="AH297" i="3"/>
  <c r="AI297" i="3"/>
  <c r="AJ297" i="3"/>
  <c r="AK297" i="3"/>
  <c r="G308" i="3"/>
  <c r="H308" i="3"/>
  <c r="I308" i="3"/>
  <c r="J308" i="3"/>
  <c r="K308" i="3"/>
  <c r="L308" i="3"/>
  <c r="M308" i="3"/>
  <c r="N308" i="3"/>
  <c r="O308" i="3"/>
  <c r="P308" i="3"/>
  <c r="Q308" i="3"/>
  <c r="R308" i="3"/>
  <c r="S308" i="3"/>
  <c r="T308" i="3"/>
  <c r="U308" i="3"/>
  <c r="V308" i="3"/>
  <c r="W308" i="3"/>
  <c r="X308" i="3"/>
  <c r="Y308" i="3"/>
  <c r="Z308" i="3"/>
  <c r="AA308" i="3"/>
  <c r="AB308" i="3"/>
  <c r="AC308" i="3"/>
  <c r="AD308" i="3"/>
  <c r="AE308" i="3"/>
  <c r="AF308" i="3"/>
  <c r="AG308" i="3"/>
  <c r="AH308" i="3"/>
  <c r="AI308" i="3"/>
  <c r="AJ308" i="3"/>
  <c r="AK308" i="3"/>
  <c r="AL308" i="3"/>
  <c r="G309" i="3"/>
  <c r="H309" i="3"/>
  <c r="I309" i="3"/>
  <c r="J309" i="3"/>
  <c r="K309" i="3"/>
  <c r="L309" i="3"/>
  <c r="M309" i="3"/>
  <c r="N309" i="3"/>
  <c r="O309" i="3"/>
  <c r="P309" i="3"/>
  <c r="Q309" i="3"/>
  <c r="R309" i="3"/>
  <c r="S309" i="3"/>
  <c r="T309" i="3"/>
  <c r="U309" i="3"/>
  <c r="V309" i="3"/>
  <c r="W309" i="3"/>
  <c r="X309" i="3"/>
  <c r="Y309" i="3"/>
  <c r="Z309" i="3"/>
  <c r="AA309" i="3"/>
  <c r="AB309" i="3"/>
  <c r="AC309" i="3"/>
  <c r="AD309" i="3"/>
  <c r="AE309" i="3"/>
  <c r="AF309" i="3"/>
  <c r="AG309" i="3"/>
  <c r="AH309" i="3"/>
  <c r="AI309" i="3"/>
  <c r="AJ309" i="3"/>
  <c r="AK309" i="3"/>
  <c r="AL309" i="3"/>
  <c r="G310" i="3"/>
  <c r="H310" i="3"/>
  <c r="I310" i="3"/>
  <c r="J310" i="3"/>
  <c r="K310" i="3"/>
  <c r="L310" i="3"/>
  <c r="M310" i="3"/>
  <c r="N310" i="3"/>
  <c r="O310" i="3"/>
  <c r="P310" i="3"/>
  <c r="Q310" i="3"/>
  <c r="R310" i="3"/>
  <c r="S310" i="3"/>
  <c r="T310" i="3"/>
  <c r="U310" i="3"/>
  <c r="V310" i="3"/>
  <c r="W310" i="3"/>
  <c r="X310" i="3"/>
  <c r="Y310" i="3"/>
  <c r="Z310" i="3"/>
  <c r="AA310" i="3"/>
  <c r="AB310" i="3"/>
  <c r="AC310" i="3"/>
  <c r="AD310" i="3"/>
  <c r="AE310" i="3"/>
  <c r="AF310" i="3"/>
  <c r="AG310" i="3"/>
  <c r="AH310" i="3"/>
  <c r="AI310" i="3"/>
  <c r="AJ310" i="3"/>
  <c r="AK310" i="3"/>
  <c r="AL310" i="3"/>
  <c r="G311" i="3"/>
  <c r="G313" i="3"/>
  <c r="H313" i="3"/>
  <c r="I313" i="3"/>
  <c r="J313" i="3"/>
  <c r="K313" i="3"/>
  <c r="L313" i="3"/>
  <c r="M313" i="3"/>
  <c r="N313" i="3"/>
  <c r="O313" i="3"/>
  <c r="P313" i="3"/>
  <c r="Q313" i="3"/>
  <c r="R313" i="3"/>
  <c r="S313" i="3"/>
  <c r="T313" i="3"/>
  <c r="U313" i="3"/>
  <c r="V313" i="3"/>
  <c r="W313" i="3"/>
  <c r="X313" i="3"/>
  <c r="Y313" i="3"/>
  <c r="Z313" i="3"/>
  <c r="AA313" i="3"/>
  <c r="AB313" i="3"/>
  <c r="AC313" i="3"/>
  <c r="AD313" i="3"/>
  <c r="AE313" i="3"/>
  <c r="AF313" i="3"/>
  <c r="AG313" i="3"/>
  <c r="AH313" i="3"/>
  <c r="AI313" i="3"/>
  <c r="AJ313" i="3"/>
  <c r="AK313" i="3"/>
  <c r="G314" i="3"/>
  <c r="G315" i="3"/>
  <c r="G218" i="1"/>
  <c r="H218" i="1"/>
  <c r="I218" i="1"/>
  <c r="J218" i="1"/>
  <c r="K218" i="1"/>
  <c r="L218" i="1"/>
  <c r="M218" i="1"/>
  <c r="N218" i="1"/>
  <c r="O218" i="1"/>
  <c r="P218" i="1"/>
  <c r="Q218" i="1"/>
  <c r="R218" i="1"/>
  <c r="S218" i="1"/>
  <c r="T218" i="1"/>
  <c r="U218" i="1"/>
  <c r="V218" i="1"/>
  <c r="W218" i="1"/>
  <c r="X218" i="1"/>
  <c r="Y218" i="1"/>
  <c r="Z218" i="1"/>
  <c r="AA218" i="1"/>
  <c r="AB218" i="1"/>
  <c r="AC218" i="1"/>
  <c r="AD218" i="1"/>
  <c r="AE218" i="1"/>
  <c r="AF218" i="1"/>
  <c r="AG218" i="1"/>
  <c r="AH218" i="1"/>
  <c r="AI218" i="1"/>
  <c r="AJ218" i="1"/>
  <c r="AK218" i="1"/>
  <c r="AL218" i="1"/>
  <c r="AM218" i="1"/>
  <c r="AN218" i="1"/>
  <c r="AO218" i="1"/>
  <c r="AP218" i="1"/>
  <c r="H219" i="1"/>
  <c r="I219" i="1"/>
  <c r="J219" i="1"/>
  <c r="K219" i="1"/>
  <c r="L219" i="1"/>
  <c r="M219" i="1"/>
  <c r="N219" i="1"/>
  <c r="O219" i="1"/>
  <c r="P219" i="1"/>
  <c r="Q219" i="1"/>
  <c r="R219" i="1"/>
  <c r="S219" i="1"/>
  <c r="T219" i="1"/>
  <c r="U219" i="1"/>
  <c r="V219" i="1"/>
  <c r="W219" i="1"/>
  <c r="X219" i="1"/>
  <c r="Y219" i="1"/>
  <c r="Z219" i="1"/>
  <c r="AA219" i="1"/>
  <c r="AB219" i="1"/>
  <c r="AC219" i="1"/>
  <c r="AD219" i="1"/>
  <c r="AE219" i="1"/>
  <c r="AF219" i="1"/>
  <c r="AG219" i="1"/>
  <c r="AH219" i="1"/>
  <c r="AI219" i="1"/>
  <c r="AJ219" i="1"/>
  <c r="AK219" i="1"/>
  <c r="AL219" i="1"/>
  <c r="AM219" i="1"/>
  <c r="AN219" i="1"/>
  <c r="AO219" i="1"/>
  <c r="AP219" i="1"/>
  <c r="H228" i="1"/>
  <c r="I228" i="1"/>
  <c r="J228" i="1"/>
  <c r="K228" i="1"/>
  <c r="L228" i="1"/>
  <c r="M228" i="1"/>
  <c r="N228" i="1"/>
  <c r="O228" i="1"/>
  <c r="P228" i="1"/>
  <c r="Q228" i="1"/>
  <c r="R228" i="1"/>
  <c r="S228" i="1"/>
  <c r="T228" i="1"/>
  <c r="U228" i="1"/>
  <c r="V228" i="1"/>
  <c r="W228" i="1"/>
  <c r="X228" i="1"/>
  <c r="Y228" i="1"/>
  <c r="Z228" i="1"/>
  <c r="AA228" i="1"/>
  <c r="AB228" i="1"/>
  <c r="AC228" i="1"/>
  <c r="AD228" i="1"/>
  <c r="AE228" i="1"/>
  <c r="AF228" i="1"/>
  <c r="AG228" i="1"/>
  <c r="AH228" i="1"/>
  <c r="AI228" i="1"/>
  <c r="AJ228" i="1"/>
  <c r="AK228" i="1"/>
  <c r="AL228" i="1"/>
  <c r="AM228" i="1"/>
  <c r="AN228" i="1"/>
  <c r="AO228" i="1"/>
  <c r="AP228" i="1"/>
  <c r="H230" i="1"/>
  <c r="I230" i="1"/>
  <c r="J230" i="1"/>
  <c r="K230" i="1"/>
  <c r="L230" i="1"/>
  <c r="M230" i="1"/>
  <c r="N230" i="1"/>
  <c r="O230" i="1"/>
  <c r="P230" i="1"/>
  <c r="Q230" i="1"/>
  <c r="R230" i="1"/>
  <c r="S230" i="1"/>
  <c r="T230" i="1"/>
  <c r="U230" i="1"/>
  <c r="V230" i="1"/>
  <c r="W230" i="1"/>
  <c r="X230" i="1"/>
  <c r="Y230" i="1"/>
  <c r="Z230" i="1"/>
  <c r="AA230" i="1"/>
  <c r="AB230" i="1"/>
  <c r="AC230" i="1"/>
  <c r="AD230" i="1"/>
  <c r="AE230" i="1"/>
  <c r="AF230" i="1"/>
  <c r="AG230" i="1"/>
  <c r="AH230" i="1"/>
  <c r="AI230" i="1"/>
  <c r="AJ230" i="1"/>
  <c r="AK230" i="1"/>
  <c r="AL230" i="1"/>
  <c r="AM230" i="1"/>
  <c r="AN230" i="1"/>
  <c r="AO230" i="1"/>
  <c r="AP230" i="1"/>
  <c r="H231" i="1"/>
  <c r="I231" i="1"/>
  <c r="J231" i="1"/>
  <c r="K231" i="1"/>
  <c r="L231" i="1"/>
  <c r="M231" i="1"/>
  <c r="N231" i="1"/>
  <c r="O231" i="1"/>
  <c r="P231" i="1"/>
  <c r="Q231" i="1"/>
  <c r="R231" i="1"/>
  <c r="S231" i="1"/>
  <c r="T231" i="1"/>
  <c r="U231" i="1"/>
  <c r="V231" i="1"/>
  <c r="W231" i="1"/>
  <c r="X231" i="1"/>
  <c r="Y231" i="1"/>
  <c r="Z231" i="1"/>
  <c r="AA231" i="1"/>
  <c r="AB231" i="1"/>
  <c r="AC231" i="1"/>
  <c r="AD231" i="1"/>
  <c r="AE231" i="1"/>
  <c r="AF231" i="1"/>
  <c r="AG231" i="1"/>
  <c r="AH231" i="1"/>
  <c r="AI231" i="1"/>
  <c r="AJ231" i="1"/>
  <c r="AK231" i="1"/>
  <c r="AL231" i="1"/>
  <c r="AM231" i="1"/>
  <c r="AN231" i="1"/>
  <c r="AO231" i="1"/>
  <c r="AP231" i="1"/>
  <c r="H242" i="1"/>
  <c r="I242" i="1"/>
  <c r="J242" i="1"/>
  <c r="K242" i="1"/>
  <c r="L242" i="1"/>
  <c r="M242" i="1"/>
  <c r="N242" i="1"/>
  <c r="O242" i="1"/>
  <c r="P242" i="1"/>
  <c r="Q242" i="1"/>
  <c r="R242" i="1"/>
  <c r="S242" i="1"/>
  <c r="T242" i="1"/>
  <c r="U242" i="1"/>
  <c r="V242" i="1"/>
  <c r="W242" i="1"/>
  <c r="X242" i="1"/>
  <c r="Y242" i="1"/>
  <c r="Z242" i="1"/>
  <c r="AA242" i="1"/>
  <c r="AB242" i="1"/>
  <c r="AC242" i="1"/>
  <c r="AD242" i="1"/>
  <c r="AE242" i="1"/>
  <c r="AF242" i="1"/>
  <c r="AG242" i="1"/>
  <c r="AH242" i="1"/>
  <c r="AI242" i="1"/>
  <c r="AJ242" i="1"/>
  <c r="AK242" i="1"/>
  <c r="AL242" i="1"/>
  <c r="AM242" i="1"/>
  <c r="AN242" i="1"/>
  <c r="AO242" i="1"/>
  <c r="AP242" i="1"/>
  <c r="AQ242" i="1"/>
  <c r="H243" i="1"/>
  <c r="I243" i="1"/>
  <c r="J243" i="1"/>
  <c r="K243" i="1"/>
  <c r="L243" i="1"/>
  <c r="M243" i="1"/>
  <c r="N243" i="1"/>
  <c r="O243" i="1"/>
  <c r="P243" i="1"/>
  <c r="Q243" i="1"/>
  <c r="R243" i="1"/>
  <c r="S243" i="1"/>
  <c r="T243" i="1"/>
  <c r="U243" i="1"/>
  <c r="V243" i="1"/>
  <c r="W243" i="1"/>
  <c r="X243" i="1"/>
  <c r="Y243" i="1"/>
  <c r="Z243" i="1"/>
  <c r="AA243" i="1"/>
  <c r="AB243" i="1"/>
  <c r="AC243" i="1"/>
  <c r="AD243" i="1"/>
  <c r="AE243" i="1"/>
  <c r="AF243" i="1"/>
  <c r="AG243" i="1"/>
  <c r="AH243" i="1"/>
  <c r="AI243" i="1"/>
  <c r="AJ243" i="1"/>
  <c r="AK243" i="1"/>
  <c r="AL243" i="1"/>
  <c r="AM243" i="1"/>
  <c r="AN243" i="1"/>
  <c r="AO243" i="1"/>
  <c r="AP243" i="1"/>
  <c r="AQ243" i="1"/>
  <c r="H244" i="1"/>
  <c r="I244" i="1"/>
  <c r="J244" i="1"/>
  <c r="K244" i="1"/>
  <c r="L244" i="1"/>
  <c r="M244" i="1"/>
  <c r="N244" i="1"/>
  <c r="O244" i="1"/>
  <c r="P244" i="1"/>
  <c r="Q244" i="1"/>
  <c r="R244" i="1"/>
  <c r="S244" i="1"/>
  <c r="T244" i="1"/>
  <c r="U244" i="1"/>
  <c r="V244" i="1"/>
  <c r="W244" i="1"/>
  <c r="X244" i="1"/>
  <c r="Y244" i="1"/>
  <c r="Z244" i="1"/>
  <c r="AA244" i="1"/>
  <c r="AB244" i="1"/>
  <c r="AC244" i="1"/>
  <c r="AD244" i="1"/>
  <c r="AE244" i="1"/>
  <c r="AF244" i="1"/>
  <c r="AG244" i="1"/>
  <c r="AH244" i="1"/>
  <c r="AI244" i="1"/>
  <c r="AJ244" i="1"/>
  <c r="AK244" i="1"/>
  <c r="AL244" i="1"/>
  <c r="AM244" i="1"/>
  <c r="AN244" i="1"/>
  <c r="AO244" i="1"/>
  <c r="AP244" i="1"/>
  <c r="AQ244" i="1"/>
  <c r="G245" i="1"/>
  <c r="H247" i="1"/>
  <c r="I247" i="1"/>
  <c r="J247" i="1"/>
  <c r="K247" i="1"/>
  <c r="L247" i="1"/>
  <c r="M247" i="1"/>
  <c r="N247" i="1"/>
  <c r="O247" i="1"/>
  <c r="P247" i="1"/>
  <c r="Q247" i="1"/>
  <c r="R247" i="1"/>
  <c r="S247" i="1"/>
  <c r="T247" i="1"/>
  <c r="U247" i="1"/>
  <c r="V247" i="1"/>
  <c r="W247" i="1"/>
  <c r="X247" i="1"/>
  <c r="Y247" i="1"/>
  <c r="Z247" i="1"/>
  <c r="AA247" i="1"/>
  <c r="AB247" i="1"/>
  <c r="AC247" i="1"/>
  <c r="AD247" i="1"/>
  <c r="AE247" i="1"/>
  <c r="AF247" i="1"/>
  <c r="AG247" i="1"/>
  <c r="AH247" i="1"/>
  <c r="AI247" i="1"/>
  <c r="AJ247" i="1"/>
  <c r="AK247" i="1"/>
  <c r="AL247" i="1"/>
  <c r="AM247" i="1"/>
  <c r="AN247" i="1"/>
  <c r="AO247" i="1"/>
  <c r="AP247" i="1"/>
  <c r="G248" i="1"/>
  <c r="G249" i="1"/>
  <c r="G253" i="1"/>
  <c r="G262" i="1"/>
  <c r="G264" i="1"/>
  <c r="G265" i="1"/>
  <c r="G276" i="1"/>
  <c r="G277" i="1"/>
  <c r="G278" i="1"/>
  <c r="G279" i="1"/>
  <c r="G280" i="1"/>
  <c r="G284" i="1"/>
  <c r="H284" i="1"/>
  <c r="I284" i="1"/>
  <c r="J284" i="1"/>
  <c r="K284" i="1"/>
  <c r="L284" i="1"/>
  <c r="M284" i="1"/>
  <c r="N284" i="1"/>
  <c r="O284" i="1"/>
  <c r="P284" i="1"/>
  <c r="Q284" i="1"/>
  <c r="R284" i="1"/>
  <c r="S284" i="1"/>
  <c r="T284" i="1"/>
  <c r="U284" i="1"/>
  <c r="V284" i="1"/>
  <c r="W284" i="1"/>
  <c r="X284" i="1"/>
  <c r="Y284" i="1"/>
  <c r="Z284" i="1"/>
  <c r="AA284" i="1"/>
  <c r="AB284" i="1"/>
  <c r="AC284" i="1"/>
  <c r="AD284" i="1"/>
  <c r="AE284" i="1"/>
  <c r="AF284" i="1"/>
  <c r="AG284" i="1"/>
  <c r="AH284" i="1"/>
  <c r="AI284" i="1"/>
  <c r="AJ284" i="1"/>
  <c r="AK284" i="1"/>
  <c r="AL284" i="1"/>
  <c r="AM284" i="1"/>
  <c r="AN284" i="1"/>
  <c r="AO284" i="1"/>
  <c r="AP284" i="1"/>
  <c r="G285" i="1"/>
  <c r="H285" i="1"/>
  <c r="I285" i="1"/>
  <c r="J285" i="1"/>
  <c r="K285" i="1"/>
  <c r="L285" i="1"/>
  <c r="M285" i="1"/>
  <c r="N285" i="1"/>
  <c r="O285" i="1"/>
  <c r="P285" i="1"/>
  <c r="Q285" i="1"/>
  <c r="R285" i="1"/>
  <c r="S285" i="1"/>
  <c r="T285" i="1"/>
  <c r="U285" i="1"/>
  <c r="V285" i="1"/>
  <c r="W285" i="1"/>
  <c r="X285" i="1"/>
  <c r="Y285" i="1"/>
  <c r="Z285" i="1"/>
  <c r="AA285" i="1"/>
  <c r="AB285" i="1"/>
  <c r="AC285" i="1"/>
  <c r="AD285" i="1"/>
  <c r="AE285" i="1"/>
  <c r="AF285" i="1"/>
  <c r="AG285" i="1"/>
  <c r="AH285" i="1"/>
  <c r="AI285" i="1"/>
  <c r="AJ285" i="1"/>
  <c r="AK285" i="1"/>
  <c r="AL285" i="1"/>
  <c r="AM285" i="1"/>
  <c r="AN285" i="1"/>
  <c r="AO285" i="1"/>
  <c r="AP285" i="1"/>
  <c r="G294" i="1"/>
  <c r="H294" i="1"/>
  <c r="I294" i="1"/>
  <c r="J294" i="1"/>
  <c r="K294" i="1"/>
  <c r="L294" i="1"/>
  <c r="M294" i="1"/>
  <c r="N294" i="1"/>
  <c r="O294" i="1"/>
  <c r="P294" i="1"/>
  <c r="Q294" i="1"/>
  <c r="R294" i="1"/>
  <c r="S294" i="1"/>
  <c r="T294" i="1"/>
  <c r="U294" i="1"/>
  <c r="V294" i="1"/>
  <c r="W294" i="1"/>
  <c r="X294" i="1"/>
  <c r="Y294" i="1"/>
  <c r="Z294" i="1"/>
  <c r="AA294" i="1"/>
  <c r="AB294" i="1"/>
  <c r="AC294" i="1"/>
  <c r="AD294" i="1"/>
  <c r="AE294" i="1"/>
  <c r="AF294" i="1"/>
  <c r="AG294" i="1"/>
  <c r="AH294" i="1"/>
  <c r="AI294" i="1"/>
  <c r="AJ294" i="1"/>
  <c r="AK294" i="1"/>
  <c r="AL294" i="1"/>
  <c r="AM294" i="1"/>
  <c r="AN294" i="1"/>
  <c r="AO294" i="1"/>
  <c r="AP294" i="1"/>
  <c r="G296" i="1"/>
  <c r="H296" i="1"/>
  <c r="I296" i="1"/>
  <c r="J296" i="1"/>
  <c r="K296" i="1"/>
  <c r="L296" i="1"/>
  <c r="M296" i="1"/>
  <c r="N296" i="1"/>
  <c r="O296" i="1"/>
  <c r="P296" i="1"/>
  <c r="Q296" i="1"/>
  <c r="R296" i="1"/>
  <c r="S296" i="1"/>
  <c r="T296" i="1"/>
  <c r="U296" i="1"/>
  <c r="V296" i="1"/>
  <c r="W296" i="1"/>
  <c r="X296" i="1"/>
  <c r="Y296" i="1"/>
  <c r="Z296" i="1"/>
  <c r="AA296" i="1"/>
  <c r="AB296" i="1"/>
  <c r="AC296" i="1"/>
  <c r="AD296" i="1"/>
  <c r="AE296" i="1"/>
  <c r="AF296" i="1"/>
  <c r="AG296" i="1"/>
  <c r="AH296" i="1"/>
  <c r="AI296" i="1"/>
  <c r="AJ296" i="1"/>
  <c r="AK296" i="1"/>
  <c r="AL296" i="1"/>
  <c r="AM296" i="1"/>
  <c r="AN296" i="1"/>
  <c r="AO296" i="1"/>
  <c r="AP296" i="1"/>
  <c r="G297" i="1"/>
  <c r="H297" i="1"/>
  <c r="I297" i="1"/>
  <c r="J297" i="1"/>
  <c r="K297" i="1"/>
  <c r="L297" i="1"/>
  <c r="M297" i="1"/>
  <c r="N297" i="1"/>
  <c r="O297" i="1"/>
  <c r="P297" i="1"/>
  <c r="Q297" i="1"/>
  <c r="R297" i="1"/>
  <c r="S297" i="1"/>
  <c r="T297" i="1"/>
  <c r="U297" i="1"/>
  <c r="V297" i="1"/>
  <c r="W297" i="1"/>
  <c r="X297" i="1"/>
  <c r="Y297" i="1"/>
  <c r="Z297" i="1"/>
  <c r="AA297" i="1"/>
  <c r="AB297" i="1"/>
  <c r="AC297" i="1"/>
  <c r="AD297" i="1"/>
  <c r="AE297" i="1"/>
  <c r="AF297" i="1"/>
  <c r="AG297" i="1"/>
  <c r="AH297" i="1"/>
  <c r="AI297" i="1"/>
  <c r="AJ297" i="1"/>
  <c r="AK297" i="1"/>
  <c r="AL297" i="1"/>
  <c r="AM297" i="1"/>
  <c r="AN297" i="1"/>
  <c r="AO297" i="1"/>
  <c r="AP297" i="1"/>
  <c r="G308" i="1"/>
  <c r="H308" i="1"/>
  <c r="I308" i="1"/>
  <c r="J308" i="1"/>
  <c r="K308" i="1"/>
  <c r="L308" i="1"/>
  <c r="M308" i="1"/>
  <c r="N308" i="1"/>
  <c r="O308" i="1"/>
  <c r="P308" i="1"/>
  <c r="Q308" i="1"/>
  <c r="R308" i="1"/>
  <c r="S308" i="1"/>
  <c r="T308" i="1"/>
  <c r="U308" i="1"/>
  <c r="V308" i="1"/>
  <c r="W308" i="1"/>
  <c r="X308" i="1"/>
  <c r="Y308" i="1"/>
  <c r="Z308" i="1"/>
  <c r="AA308" i="1"/>
  <c r="AB308" i="1"/>
  <c r="AC308" i="1"/>
  <c r="AD308" i="1"/>
  <c r="AE308" i="1"/>
  <c r="AF308" i="1"/>
  <c r="AG308" i="1"/>
  <c r="AH308" i="1"/>
  <c r="AI308" i="1"/>
  <c r="AJ308" i="1"/>
  <c r="AK308" i="1"/>
  <c r="AL308" i="1"/>
  <c r="AM308" i="1"/>
  <c r="AN308" i="1"/>
  <c r="AO308" i="1"/>
  <c r="AP308" i="1"/>
  <c r="AQ308" i="1"/>
  <c r="G309" i="1"/>
  <c r="H309" i="1"/>
  <c r="I309" i="1"/>
  <c r="J309" i="1"/>
  <c r="K309" i="1"/>
  <c r="L309" i="1"/>
  <c r="M309" i="1"/>
  <c r="N309" i="1"/>
  <c r="O309" i="1"/>
  <c r="P309" i="1"/>
  <c r="Q309" i="1"/>
  <c r="R309" i="1"/>
  <c r="S309" i="1"/>
  <c r="T309" i="1"/>
  <c r="U309" i="1"/>
  <c r="V309" i="1"/>
  <c r="W309" i="1"/>
  <c r="X309" i="1"/>
  <c r="Y309" i="1"/>
  <c r="Z309" i="1"/>
  <c r="AA309" i="1"/>
  <c r="AB309" i="1"/>
  <c r="AC309" i="1"/>
  <c r="AD309" i="1"/>
  <c r="AE309" i="1"/>
  <c r="AF309" i="1"/>
  <c r="AG309" i="1"/>
  <c r="AH309" i="1"/>
  <c r="AI309" i="1"/>
  <c r="AJ309" i="1"/>
  <c r="AK309" i="1"/>
  <c r="AL309" i="1"/>
  <c r="AM309" i="1"/>
  <c r="AN309" i="1"/>
  <c r="AO309" i="1"/>
  <c r="AP309" i="1"/>
  <c r="AQ309" i="1"/>
  <c r="G310" i="1"/>
  <c r="H310" i="1"/>
  <c r="I310" i="1"/>
  <c r="J310" i="1"/>
  <c r="K310" i="1"/>
  <c r="L310" i="1"/>
  <c r="M310" i="1"/>
  <c r="N310" i="1"/>
  <c r="O310" i="1"/>
  <c r="P310" i="1"/>
  <c r="Q310" i="1"/>
  <c r="R310" i="1"/>
  <c r="S310" i="1"/>
  <c r="T310" i="1"/>
  <c r="U310" i="1"/>
  <c r="V310" i="1"/>
  <c r="W310" i="1"/>
  <c r="X310" i="1"/>
  <c r="Y310" i="1"/>
  <c r="Z310" i="1"/>
  <c r="AA310" i="1"/>
  <c r="AB310" i="1"/>
  <c r="AC310" i="1"/>
  <c r="AD310" i="1"/>
  <c r="AE310" i="1"/>
  <c r="AF310" i="1"/>
  <c r="AG310" i="1"/>
  <c r="AH310" i="1"/>
  <c r="AI310" i="1"/>
  <c r="AJ310" i="1"/>
  <c r="AK310" i="1"/>
  <c r="AL310" i="1"/>
  <c r="AM310" i="1"/>
  <c r="AN310" i="1"/>
  <c r="AO310" i="1"/>
  <c r="AP310" i="1"/>
  <c r="AQ310" i="1"/>
  <c r="G311" i="1"/>
  <c r="G313" i="1"/>
  <c r="H313" i="1"/>
  <c r="I313" i="1"/>
  <c r="J313" i="1"/>
  <c r="K313" i="1"/>
  <c r="L313" i="1"/>
  <c r="M313" i="1"/>
  <c r="N313" i="1"/>
  <c r="O313" i="1"/>
  <c r="P313" i="1"/>
  <c r="Q313" i="1"/>
  <c r="R313" i="1"/>
  <c r="S313" i="1"/>
  <c r="T313" i="1"/>
  <c r="U313" i="1"/>
  <c r="V313" i="1"/>
  <c r="W313" i="1"/>
  <c r="X313" i="1"/>
  <c r="Y313" i="1"/>
  <c r="Z313" i="1"/>
  <c r="AA313" i="1"/>
  <c r="AB313" i="1"/>
  <c r="AC313" i="1"/>
  <c r="AD313" i="1"/>
  <c r="AE313" i="1"/>
  <c r="AF313" i="1"/>
  <c r="AG313" i="1"/>
  <c r="AH313" i="1"/>
  <c r="AI313" i="1"/>
  <c r="AJ313" i="1"/>
  <c r="AK313" i="1"/>
  <c r="AL313" i="1"/>
  <c r="AM313" i="1"/>
  <c r="AN313" i="1"/>
  <c r="AO313" i="1"/>
  <c r="AP313" i="1"/>
  <c r="G314" i="1"/>
  <c r="G315" i="1"/>
  <c r="C5" i="5"/>
  <c r="D5" i="5"/>
  <c r="E5" i="5"/>
  <c r="C6" i="5"/>
  <c r="D6" i="5"/>
  <c r="E6" i="5"/>
  <c r="C7" i="5"/>
  <c r="D7" i="5"/>
  <c r="E7" i="5"/>
  <c r="D12" i="5"/>
  <c r="E12" i="5"/>
  <c r="D13" i="5"/>
  <c r="E13" i="5"/>
  <c r="D14" i="5"/>
  <c r="E14" i="5"/>
</calcChain>
</file>

<file path=xl/sharedStrings.xml><?xml version="1.0" encoding="utf-8"?>
<sst xmlns="http://schemas.openxmlformats.org/spreadsheetml/2006/main" count="1444" uniqueCount="184">
  <si>
    <t>Year</t>
  </si>
  <si>
    <t>Incremental Capital Expenditure</t>
  </si>
  <si>
    <t>Planned Expenditure without Development</t>
  </si>
  <si>
    <t>(number)</t>
  </si>
  <si>
    <t>($/ML)</t>
  </si>
  <si>
    <t>Inflation Assumption</t>
  </si>
  <si>
    <t>Planned Expenditure with Development</t>
  </si>
  <si>
    <t>($)</t>
  </si>
  <si>
    <t>(%)</t>
  </si>
  <si>
    <t>Tax Calculation</t>
  </si>
  <si>
    <t>Incremental O&amp;M</t>
  </si>
  <si>
    <t>Incremental Tariff Revenue</t>
  </si>
  <si>
    <t>Tax Depreciation</t>
  </si>
  <si>
    <t>Capital Contributions</t>
  </si>
  <si>
    <t>Change in Net Taxable Income</t>
  </si>
  <si>
    <t>Change in Tax</t>
  </si>
  <si>
    <t>Corporate Tax Rate</t>
  </si>
  <si>
    <t>Total</t>
  </si>
  <si>
    <t>Contribution per customer</t>
  </si>
  <si>
    <t>Works Brought Forward / Deferred</t>
  </si>
  <si>
    <t>Tax</t>
  </si>
  <si>
    <t>Capital contribution revenue</t>
  </si>
  <si>
    <t>($/customer)</t>
  </si>
  <si>
    <t>Net Cash Flow</t>
  </si>
  <si>
    <t>NPV of Cash Flow</t>
  </si>
  <si>
    <t>Works Brought Forward or Deferred</t>
  </si>
  <si>
    <t>Incremental O&amp;M per customer</t>
  </si>
  <si>
    <t>Incremental per unit Volume</t>
  </si>
  <si>
    <t>NPV Calculation</t>
  </si>
  <si>
    <t>Customers</t>
  </si>
  <si>
    <t>Real Discount Rate</t>
  </si>
  <si>
    <t>NPV of Cash Flow excl Capital Contribution</t>
  </si>
  <si>
    <t>Post Tax Nominal Discount Factor</t>
  </si>
  <si>
    <t>Per Customer Capital Contribution Calculation</t>
  </si>
  <si>
    <t>Error Check</t>
  </si>
  <si>
    <t>Entire Development Up-Front Contribution</t>
  </si>
  <si>
    <t>Custom Basis Capital Contribution Calculation</t>
  </si>
  <si>
    <t>Contribution per payment basis</t>
  </si>
  <si>
    <t>($/payment basis)</t>
  </si>
  <si>
    <t>Other incremental O&amp;M</t>
  </si>
  <si>
    <t>Forecast Fixed Tariff</t>
  </si>
  <si>
    <t>($/customer p.a.)</t>
  </si>
  <si>
    <t>Payments</t>
  </si>
  <si>
    <t>(kL/customer p.a.)</t>
  </si>
  <si>
    <t>Label 1</t>
  </si>
  <si>
    <t>Label 2</t>
  </si>
  <si>
    <t>Label 3</t>
  </si>
  <si>
    <t>Label 4</t>
  </si>
  <si>
    <t>Other Benefits (Taxable Income)</t>
  </si>
  <si>
    <t>Other Benefits (Not Taxable Income)</t>
  </si>
  <si>
    <t>Label 5</t>
  </si>
  <si>
    <t>Label 6</t>
  </si>
  <si>
    <t>Label 7</t>
  </si>
  <si>
    <t>Label 8</t>
  </si>
  <si>
    <t>Red Text</t>
  </si>
  <si>
    <t>Black Text</t>
  </si>
  <si>
    <t>Blue Text</t>
  </si>
  <si>
    <t>Green Text</t>
  </si>
  <si>
    <t>Incremental Bulk Water Purchases</t>
  </si>
  <si>
    <t>(ML)</t>
  </si>
  <si>
    <t>Tariff Class 1</t>
  </si>
  <si>
    <t>Cumulative Incremental Customers</t>
  </si>
  <si>
    <t>Standard Customers per Customer</t>
  </si>
  <si>
    <t>Incremental Volume - Rate Block 1</t>
  </si>
  <si>
    <t>Incremental Volume - Rate Block 2</t>
  </si>
  <si>
    <t>Volume - Rate Block 1</t>
  </si>
  <si>
    <t>Volume - Rate Block 2</t>
  </si>
  <si>
    <t>Tariff Real Escalation</t>
  </si>
  <si>
    <t>Forecast Rate Block 1 Tariff</t>
  </si>
  <si>
    <t>Forecast Rate Block 2 Tariff</t>
  </si>
  <si>
    <t>Tariff Class 1 Volume</t>
  </si>
  <si>
    <t>Tariff Class 1 Revenue</t>
  </si>
  <si>
    <t>Tariff Class 2</t>
  </si>
  <si>
    <t>Tariff Class 2 Volume</t>
  </si>
  <si>
    <t>Tariff Class 2 Revenue</t>
  </si>
  <si>
    <t>Tariff Class 3</t>
  </si>
  <si>
    <t>Tariff Class 3 Volume</t>
  </si>
  <si>
    <t>Tariff Class 3 Revenue</t>
  </si>
  <si>
    <t>Tariff Class 4</t>
  </si>
  <si>
    <t>Tariff Class 4 Volume</t>
  </si>
  <si>
    <t>Tariff Class 4 Revenue</t>
  </si>
  <si>
    <t>Summary</t>
  </si>
  <si>
    <t>Total Incremental Volume</t>
  </si>
  <si>
    <t>Total Incremental Revenue</t>
  </si>
  <si>
    <t>Revenue per Standard Customer</t>
  </si>
  <si>
    <t>Volume per Standard Custmer</t>
  </si>
  <si>
    <t>(kL/customer)</t>
  </si>
  <si>
    <t>Revenue per ML</t>
  </si>
  <si>
    <t>Customers Connected in Year</t>
  </si>
  <si>
    <t>Standard Customers Connected in Year</t>
  </si>
  <si>
    <t>Cumulative Incremental Standard Customers</t>
  </si>
  <si>
    <t>Total Incremental Standard Customers</t>
  </si>
  <si>
    <t>Total Standard Customers Connected in Year</t>
  </si>
  <si>
    <t>Financial Assumptions</t>
  </si>
  <si>
    <t>Capital Contribution Model</t>
  </si>
  <si>
    <t>Colour Codes</t>
  </si>
  <si>
    <t>Indicates a calculation cell.</t>
  </si>
  <si>
    <t>Indicates a reference to a note or assumption, an error check or comment cell.</t>
  </si>
  <si>
    <t>Indicates an output cell.</t>
  </si>
  <si>
    <t>Notes &amp; Assumptions</t>
  </si>
  <si>
    <t>Inflation assumption used to inflate tariffs, per customer contributions, and operating and maintenance expenses.</t>
  </si>
  <si>
    <t>Post tax nominal discount rate assumption used to calculate NPVs.  The discount rate is effectively the rate of return on investment earned by the retailer.  The rate should be equal to the business's allowed ROI / WACC.</t>
  </si>
  <si>
    <t>Corporate tax (or tax equivalent) rate.</t>
  </si>
  <si>
    <t>The notes below are placeholders.  When the model is populated with real data the notes should be overwritten with details of the source of the particular input.  For example, "Discount rate from ESC final determination 2012, p23."</t>
  </si>
  <si>
    <t>Incremental capital expenditure associated with the development.  Expenditure is grouped into asset life classes so that tax depreciation can be estimated.</t>
  </si>
  <si>
    <t>Capital expenditure programme without the development.  Used to calculate costs of bring forward or benefits of deferral.</t>
  </si>
  <si>
    <t>Capital expenditure programme with the development.  Used to calculate costs of bring forward or benefits of deferral.</t>
  </si>
  <si>
    <t>The model calculates the quantum of capital contribution(s) required for a development.
The model calculates three types of capital contribution:
• a standard per-customer contribution;
• a whole-of-development up front contribution; and
• a “custom” contribution.
The model estimates the net present value (NPV) of development cash flows, excluding capital contributions.  If the NPV of development cash flows is positive, no capital contribution is required.  If the NPV of development cash flows is negative, the model calculates the capital contribution necessary to make the development NPV=0.</t>
  </si>
  <si>
    <t>Gifted Assets</t>
  </si>
  <si>
    <t>Gifted assets are included in the capital contribution calculation because they affect tax cash flows.</t>
  </si>
  <si>
    <t>Government Contributions (Not Taxable Income)</t>
  </si>
  <si>
    <t>Service Lookup Data</t>
  </si>
  <si>
    <t>Water Supply</t>
  </si>
  <si>
    <t>Wastewater</t>
  </si>
  <si>
    <t>Recycled Water</t>
  </si>
  <si>
    <t>Service Selection</t>
  </si>
  <si>
    <t>(selection)</t>
  </si>
  <si>
    <t>Service Description</t>
  </si>
  <si>
    <t>Bulk Purchase/Processing Description</t>
  </si>
  <si>
    <t>Charge Real Escalation</t>
  </si>
  <si>
    <t>Bulk Water</t>
  </si>
  <si>
    <t>Bulk Wastewater</t>
  </si>
  <si>
    <t>Bulk Recycled Water Processing</t>
  </si>
  <si>
    <t>Variable Charges</t>
  </si>
  <si>
    <t>Fixed Charges</t>
  </si>
  <si>
    <t>Temporary Asset O&amp;M</t>
  </si>
  <si>
    <t>Cost Real Escalation</t>
  </si>
  <si>
    <t>Asset Class Life Inputs</t>
  </si>
  <si>
    <t>Temporary Assets</t>
  </si>
  <si>
    <t>Pipes</t>
  </si>
  <si>
    <t>Pumps</t>
  </si>
  <si>
    <t>Valves and Meters</t>
  </si>
  <si>
    <t>Non-Depreciating Assets</t>
  </si>
  <si>
    <t>Change in Tax Depreciation from Capital Expenditure</t>
  </si>
  <si>
    <t>Total Tax Depreciation from Capital Expenditure</t>
  </si>
  <si>
    <t>Change in Tax Depreciation from Gifted Assets</t>
  </si>
  <si>
    <t>Total Tax Depreciation from Gifted Assets</t>
  </si>
  <si>
    <t>Tax Depreciation without Development</t>
  </si>
  <si>
    <t>Total Tax Depreciation without Development</t>
  </si>
  <si>
    <t>Change in Works Cash Flows from Bring Forward or Deferral</t>
  </si>
  <si>
    <t>Change in Tax Depreciation from Bring Forward or Deferral</t>
  </si>
  <si>
    <t>Incremental Volume - Rate Block 3</t>
  </si>
  <si>
    <t>Volume - Rate Block 3</t>
  </si>
  <si>
    <t>Forecast Rate Block 3 Tariff</t>
  </si>
  <si>
    <t>($/kL)</t>
  </si>
  <si>
    <t>(kL)</t>
  </si>
  <si>
    <t>(years)</t>
  </si>
  <si>
    <t>Brown Text</t>
  </si>
  <si>
    <t>Indicates an input cell where the user must select from a list of options.</t>
  </si>
  <si>
    <t>Indicates an input cell where the user may insert any value.</t>
  </si>
  <si>
    <t>On-going O&amp;M</t>
  </si>
  <si>
    <t>This input specifies the type of development is being considered: water supply, wastewater or recycled water.</t>
  </si>
  <si>
    <t>Enter labels for three asset classes (e.g. “Pipes”, “Pumps” and “Meters” or “50 Year Assets”, “25 Year Assets” and “10 Year Assets).  In addition to the user-defined classes, there is a “Temporary Asset” class.  Enter the asset lives for each asset class.  Asset lives are used only for tax depreciation purposes so tax lives should be entered.</t>
  </si>
  <si>
    <t>Enter an amount for any Government contributions to the project.  Government contributions are not taxable incomes so Government contributions do not appear in the tax calculation.  However, Government contributions do form part of the cash flows, reducing the revenue required from customer/developer capital contributions.</t>
  </si>
  <si>
    <t>Enter a forecast of the connection of new customers for the particular tariff class.  Note this is new connections in the year.  Cumulative connections are calculated in the row below.</t>
  </si>
  <si>
    <t>The number of standard customers per customer in the tariff class is used where a per-customer contribution is required.  Some connections may be the equivalent of many residential customers and therefore the retailer may choose a “standard customer” factor to scale the required capital contribution.  The standard customer connection number is also used to scale the per customer O&amp;M expense.</t>
  </si>
  <si>
    <t>Enter a forecast consumption per customer by rate block.  For tariffs with a single variable rate, leave rate block 2 and rate block 3 blank. For tariffs with two rate blocks, leave rate block 3 blank.</t>
  </si>
  <si>
    <t xml:space="preserve">Enter a real tariff escalation rate.  This is the "-X" factor in a CPI-X decision.  For example if a particular tariff is required to increase at CPI-1% in a particular year, then enter -1% in the real tariff escalation input. </t>
  </si>
  <si>
    <t>Enter the current retail tariff.  For tariffs with a single variable rate, leave rate block 2 and rate block 3 blank. For tariffs with two rate blocks, leave rate block 3 blank.</t>
  </si>
  <si>
    <t xml:space="preserve">For the appropriate bulk tariff/cost, enter a real tariff/cost escalation rate.  For example if a bulk water tariff is required to increase at CPI+2% in a particular year, then enter 2% in the real tariff escalation input. </t>
  </si>
  <si>
    <t>Enter the vairable cost or tariff for the bulk service.</t>
  </si>
  <si>
    <t>Enter the incremental cost or tariff for the bulk service.</t>
  </si>
  <si>
    <t xml:space="preserve">Enter the real O&amp;M cost escalation rate.  </t>
  </si>
  <si>
    <t>Enter the estimated on-going incremental O&amp;M cost per standard customer.</t>
  </si>
  <si>
    <t>Enter the estimated on-going incremental O&amp;M cost per ML of demand.</t>
  </si>
  <si>
    <t>Enter other on-going incremental O&amp;M costs (e.g. incremental periodic maintenance).</t>
  </si>
  <si>
    <t>Enter the estimated temporary asset O&amp;M cost per ML of demand.</t>
  </si>
  <si>
    <t>Enter other temporary asset O&amp;M costs.</t>
  </si>
  <si>
    <t>Other Benefits (Taxable Income) are benefits for which the benefit is treated as taxable income.  Enter a label to describe the benefit and a forecast of the benefit value.</t>
  </si>
  <si>
    <t>Other Benefits (Not Taxable Income) are benefits for which the benefit is not treated as taxable income.  Enter a label to describe the benefit and a forecast of the benefit value.</t>
  </si>
  <si>
    <t>For the “custom” contribution, enter the number of contributions to be paid in each year.  The model then calculates the quantum of the contribution necessary. For example, if the developer and retailer agree that the developer should pay four annual payments (one payment per year in each of the first four years of the development), then the user should enter a “1” in each of the first four years of the “payments” row.</t>
  </si>
  <si>
    <t>Enter the service names and labels for associated bulk tariffs.</t>
  </si>
  <si>
    <t xml:space="preserve">Value of Franking Credits (as a Proportion of Face Value) </t>
  </si>
  <si>
    <t>Enter value of franking credits as a proportion of face value.  This is sometimes referred to as "gamma" in regulated WACC calculation.</t>
  </si>
  <si>
    <t>Value of Franking Credits</t>
  </si>
  <si>
    <t>35 Year Model</t>
  </si>
  <si>
    <t>30 Year Model</t>
  </si>
  <si>
    <t>20 Year Model</t>
  </si>
  <si>
    <t>Per Customer</t>
  </si>
  <si>
    <t>Up Front</t>
  </si>
  <si>
    <t>Custom</t>
  </si>
  <si>
    <t>Contributions Calculated</t>
  </si>
  <si>
    <t>Difference from 35 Year Model</t>
  </si>
  <si>
    <t>Components of Terminal Value in Year 35 Dollars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</si>
</sst>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Note [&quot;0&quot;]&quot;"/>
    <numFmt numFmtId="165" formatCode="0.0%"/>
  </numFmts>
  <fonts count="12" x14ac:knownFonts="1">
    <font>
      <sz val="12"/>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0"/>
      <color rgb="FF0000FF"/>
      <name val="Calibri"/>
      <family val="2"/>
      <scheme val="minor"/>
    </font>
    <font>
      <sz val="12"/>
      <color rgb="FF0000FF"/>
      <name val="Calibri"/>
      <family val="2"/>
      <scheme val="minor"/>
    </font>
    <font>
      <sz val="12"/>
      <color rgb="FF008000"/>
      <name val="Calibri"/>
      <family val="2"/>
      <scheme val="minor"/>
    </font>
    <font>
      <sz val="12"/>
      <color theme="9" tint="-0.499984740745262"/>
      <name val="Calibri"/>
      <family val="2"/>
      <scheme val="minor"/>
    </font>
    <font>
      <b/>
      <sz val="14"/>
      <color rgb="FF0000FF"/>
      <name val="Calibri"/>
      <family val="2"/>
      <scheme val="minor"/>
    </font>
    <font>
      <b/>
      <sz val="12"/>
      <color rgb="FF0000FF"/>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1">
    <border>
      <left/>
      <right/>
      <top/>
      <bottom/>
      <diagonal/>
    </border>
  </borders>
  <cellStyleXfs count="858">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4">
    <xf numFmtId="0" fontId="0" fillId="0" borderId="0" xfId="0"/>
    <xf numFmtId="0" fontId="3" fillId="0" borderId="0" xfId="0" applyFont="1"/>
    <xf numFmtId="3" fontId="0" fillId="0" borderId="0" xfId="0" applyNumberFormat="1"/>
    <xf numFmtId="0" fontId="0" fillId="0" borderId="0" xfId="0" applyFont="1"/>
    <xf numFmtId="0" fontId="6" fillId="0" borderId="0" xfId="0" applyFont="1"/>
    <xf numFmtId="3" fontId="6" fillId="0" borderId="0" xfId="0" applyNumberFormat="1" applyFont="1" applyAlignment="1">
      <alignment horizontal="right"/>
    </xf>
    <xf numFmtId="0" fontId="0" fillId="0" borderId="0" xfId="0" applyAlignment="1">
      <alignment horizontal="center"/>
    </xf>
    <xf numFmtId="0" fontId="7" fillId="0" borderId="0" xfId="0" applyFont="1" applyAlignment="1">
      <alignment horizontal="center"/>
    </xf>
    <xf numFmtId="0" fontId="8" fillId="2" borderId="0" xfId="0" applyFont="1" applyFill="1" applyAlignment="1">
      <alignment horizontal="center"/>
    </xf>
    <xf numFmtId="3" fontId="8" fillId="2" borderId="0" xfId="0" applyNumberFormat="1" applyFont="1" applyFill="1" applyAlignment="1"/>
    <xf numFmtId="3" fontId="6" fillId="0" borderId="0" xfId="0" applyNumberFormat="1" applyFont="1"/>
    <xf numFmtId="3" fontId="2" fillId="3" borderId="0" xfId="0" applyNumberFormat="1" applyFont="1" applyFill="1"/>
    <xf numFmtId="9" fontId="2" fillId="3" borderId="0" xfId="0" applyNumberFormat="1" applyFont="1" applyFill="1"/>
    <xf numFmtId="3" fontId="2" fillId="3" borderId="0" xfId="0" applyNumberFormat="1" applyFont="1" applyFill="1" applyAlignment="1">
      <alignment horizontal="center"/>
    </xf>
    <xf numFmtId="0" fontId="0" fillId="0" borderId="0" xfId="0" applyAlignment="1">
      <alignment horizontal="left"/>
    </xf>
    <xf numFmtId="164" fontId="6" fillId="0" borderId="0" xfId="0" applyNumberFormat="1" applyFont="1" applyAlignment="1">
      <alignment horizontal="left"/>
    </xf>
    <xf numFmtId="164" fontId="6" fillId="0" borderId="0" xfId="0" applyNumberFormat="1" applyFont="1" applyAlignment="1">
      <alignment horizontal="left" vertical="top"/>
    </xf>
    <xf numFmtId="0" fontId="2" fillId="3" borderId="0" xfId="0" applyFont="1" applyFill="1" applyAlignment="1">
      <alignment horizontal="left" vertical="top" wrapText="1"/>
    </xf>
    <xf numFmtId="10" fontId="2" fillId="3" borderId="0" xfId="0" applyNumberFormat="1" applyFont="1" applyFill="1"/>
    <xf numFmtId="10" fontId="0" fillId="0" borderId="0" xfId="1" applyNumberFormat="1" applyFont="1"/>
    <xf numFmtId="0" fontId="2" fillId="3" borderId="0" xfId="0" applyFont="1" applyFill="1"/>
    <xf numFmtId="4" fontId="2" fillId="3" borderId="0" xfId="0" applyNumberFormat="1" applyFont="1" applyFill="1"/>
    <xf numFmtId="4" fontId="0" fillId="0" borderId="0" xfId="0" applyNumberFormat="1"/>
    <xf numFmtId="3" fontId="9" fillId="3" borderId="0" xfId="0" applyNumberFormat="1" applyFont="1" applyFill="1" applyAlignment="1">
      <alignment horizontal="center"/>
    </xf>
    <xf numFmtId="0" fontId="10" fillId="4" borderId="0" xfId="0" applyFont="1" applyFill="1"/>
    <xf numFmtId="0" fontId="7" fillId="4" borderId="0" xfId="0" applyFont="1" applyFill="1"/>
    <xf numFmtId="0" fontId="11" fillId="4" borderId="0" xfId="0" applyFont="1" applyFill="1" applyAlignment="1">
      <alignment horizontal="right" wrapText="1"/>
    </xf>
    <xf numFmtId="3" fontId="7" fillId="4" borderId="0" xfId="0" applyNumberFormat="1" applyFont="1" applyFill="1"/>
    <xf numFmtId="165" fontId="7" fillId="4" borderId="0" xfId="1" applyNumberFormat="1" applyFont="1" applyFill="1"/>
    <xf numFmtId="3" fontId="0" fillId="5" borderId="0" xfId="0" applyNumberFormat="1" applyFill="1"/>
    <xf numFmtId="3" fontId="0" fillId="0" borderId="0" xfId="0" applyNumberFormat="1" applyFill="1"/>
    <xf numFmtId="0" fontId="3" fillId="0" borderId="0" xfId="0" applyFont="1" applyAlignment="1">
      <alignment horizontal="center"/>
    </xf>
    <xf numFmtId="0" fontId="0" fillId="0" borderId="0" xfId="0" applyAlignment="1">
      <alignment horizontal="left" wrapText="1"/>
    </xf>
    <xf numFmtId="0" fontId="9" fillId="3" borderId="0" xfId="0" applyFont="1" applyFill="1" applyAlignment="1">
      <alignment horizontal="center"/>
    </xf>
  </cellXfs>
  <cellStyles count="85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topLeftCell="A4" workbookViewId="0">
      <selection activeCell="B22" sqref="B22"/>
    </sheetView>
  </sheetViews>
  <sheetFormatPr defaultColWidth="11" defaultRowHeight="15.6" x14ac:dyDescent="0.3"/>
  <cols>
    <col min="2" max="2" width="70" style="6" customWidth="1"/>
  </cols>
  <sheetData>
    <row r="1" spans="1:2" x14ac:dyDescent="0.3">
      <c r="A1" s="31" t="s">
        <v>94</v>
      </c>
      <c r="B1" s="31"/>
    </row>
    <row r="3" spans="1:2" ht="171" customHeight="1" x14ac:dyDescent="0.3">
      <c r="A3" s="32" t="s">
        <v>107</v>
      </c>
      <c r="B3" s="32"/>
    </row>
    <row r="5" spans="1:2" x14ac:dyDescent="0.3">
      <c r="A5" s="1" t="s">
        <v>95</v>
      </c>
    </row>
    <row r="6" spans="1:2" x14ac:dyDescent="0.3">
      <c r="A6" s="13" t="s">
        <v>54</v>
      </c>
      <c r="B6" s="14" t="s">
        <v>149</v>
      </c>
    </row>
    <row r="7" spans="1:2" x14ac:dyDescent="0.3">
      <c r="A7" s="23" t="s">
        <v>147</v>
      </c>
      <c r="B7" s="14" t="s">
        <v>148</v>
      </c>
    </row>
    <row r="8" spans="1:2" x14ac:dyDescent="0.3">
      <c r="A8" s="6" t="s">
        <v>55</v>
      </c>
      <c r="B8" s="14" t="s">
        <v>96</v>
      </c>
    </row>
    <row r="9" spans="1:2" x14ac:dyDescent="0.3">
      <c r="A9" s="7" t="s">
        <v>56</v>
      </c>
      <c r="B9" s="14" t="s">
        <v>97</v>
      </c>
    </row>
    <row r="10" spans="1:2" x14ac:dyDescent="0.3">
      <c r="A10" s="8" t="s">
        <v>57</v>
      </c>
      <c r="B10" s="14" t="s">
        <v>98</v>
      </c>
    </row>
    <row r="12" spans="1:2" x14ac:dyDescent="0.3">
      <c r="A12" s="1" t="s">
        <v>99</v>
      </c>
    </row>
    <row r="13" spans="1:2" ht="46.8" x14ac:dyDescent="0.3">
      <c r="A13" s="16">
        <v>0</v>
      </c>
      <c r="B13" s="17" t="s">
        <v>103</v>
      </c>
    </row>
    <row r="14" spans="1:2" ht="31.2" x14ac:dyDescent="0.3">
      <c r="A14" s="16">
        <v>1</v>
      </c>
      <c r="B14" s="17" t="s">
        <v>151</v>
      </c>
    </row>
    <row r="15" spans="1:2" ht="78" x14ac:dyDescent="0.3">
      <c r="A15" s="16">
        <v>2</v>
      </c>
      <c r="B15" s="17" t="s">
        <v>152</v>
      </c>
    </row>
    <row r="16" spans="1:2" x14ac:dyDescent="0.3">
      <c r="A16" s="16">
        <v>3</v>
      </c>
      <c r="B16" s="17"/>
    </row>
    <row r="17" spans="1:2" x14ac:dyDescent="0.3">
      <c r="A17" s="16">
        <v>4</v>
      </c>
      <c r="B17" s="17"/>
    </row>
    <row r="18" spans="1:2" x14ac:dyDescent="0.3">
      <c r="A18" s="16">
        <v>5</v>
      </c>
      <c r="B18" s="17"/>
    </row>
    <row r="19" spans="1:2" ht="31.2" x14ac:dyDescent="0.3">
      <c r="A19" s="16">
        <v>6</v>
      </c>
      <c r="B19" s="17" t="s">
        <v>100</v>
      </c>
    </row>
    <row r="20" spans="1:2" ht="46.8" x14ac:dyDescent="0.3">
      <c r="A20" s="16">
        <v>7</v>
      </c>
      <c r="B20" s="17" t="s">
        <v>101</v>
      </c>
    </row>
    <row r="21" spans="1:2" ht="31.2" x14ac:dyDescent="0.3">
      <c r="A21" s="16">
        <v>8</v>
      </c>
      <c r="B21" s="17" t="s">
        <v>173</v>
      </c>
    </row>
    <row r="22" spans="1:2" x14ac:dyDescent="0.3">
      <c r="A22" s="16">
        <v>9</v>
      </c>
      <c r="B22" s="17" t="s">
        <v>102</v>
      </c>
    </row>
    <row r="23" spans="1:2" ht="31.2" x14ac:dyDescent="0.3">
      <c r="A23" s="16">
        <v>10</v>
      </c>
      <c r="B23" s="17" t="s">
        <v>104</v>
      </c>
    </row>
    <row r="24" spans="1:2" ht="31.2" x14ac:dyDescent="0.3">
      <c r="A24" s="16">
        <v>11</v>
      </c>
      <c r="B24" s="17" t="s">
        <v>109</v>
      </c>
    </row>
    <row r="25" spans="1:2" ht="78" x14ac:dyDescent="0.3">
      <c r="A25" s="16">
        <v>12</v>
      </c>
      <c r="B25" s="17" t="s">
        <v>153</v>
      </c>
    </row>
    <row r="26" spans="1:2" ht="31.2" x14ac:dyDescent="0.3">
      <c r="A26" s="16">
        <v>13</v>
      </c>
      <c r="B26" s="17" t="s">
        <v>105</v>
      </c>
    </row>
    <row r="27" spans="1:2" ht="31.2" x14ac:dyDescent="0.3">
      <c r="A27" s="16">
        <v>14</v>
      </c>
      <c r="B27" s="17" t="s">
        <v>106</v>
      </c>
    </row>
    <row r="28" spans="1:2" ht="46.8" x14ac:dyDescent="0.3">
      <c r="A28" s="16">
        <v>15</v>
      </c>
      <c r="B28" s="17" t="s">
        <v>154</v>
      </c>
    </row>
    <row r="29" spans="1:2" ht="93.6" x14ac:dyDescent="0.3">
      <c r="A29" s="16">
        <v>16</v>
      </c>
      <c r="B29" s="17" t="s">
        <v>155</v>
      </c>
    </row>
    <row r="30" spans="1:2" ht="46.8" x14ac:dyDescent="0.3">
      <c r="A30" s="16">
        <v>17</v>
      </c>
      <c r="B30" s="17" t="s">
        <v>156</v>
      </c>
    </row>
    <row r="31" spans="1:2" ht="46.8" x14ac:dyDescent="0.3">
      <c r="A31" s="16">
        <v>18</v>
      </c>
      <c r="B31" s="17" t="s">
        <v>157</v>
      </c>
    </row>
    <row r="32" spans="1:2" ht="46.8" x14ac:dyDescent="0.3">
      <c r="A32" s="16">
        <v>19</v>
      </c>
      <c r="B32" s="17" t="s">
        <v>158</v>
      </c>
    </row>
    <row r="33" spans="1:2" x14ac:dyDescent="0.3">
      <c r="A33" s="16">
        <v>20</v>
      </c>
      <c r="B33" s="17"/>
    </row>
    <row r="34" spans="1:2" x14ac:dyDescent="0.3">
      <c r="A34" s="16">
        <v>21</v>
      </c>
      <c r="B34" s="17"/>
    </row>
    <row r="35" spans="1:2" x14ac:dyDescent="0.3">
      <c r="A35" s="16">
        <v>22</v>
      </c>
      <c r="B35" s="17"/>
    </row>
    <row r="36" spans="1:2" x14ac:dyDescent="0.3">
      <c r="A36" s="16">
        <v>23</v>
      </c>
      <c r="B36" s="17"/>
    </row>
    <row r="37" spans="1:2" x14ac:dyDescent="0.3">
      <c r="A37" s="16">
        <v>24</v>
      </c>
      <c r="B37" s="17"/>
    </row>
    <row r="38" spans="1:2" x14ac:dyDescent="0.3">
      <c r="A38" s="16">
        <v>25</v>
      </c>
      <c r="B38" s="17"/>
    </row>
    <row r="39" spans="1:2" x14ac:dyDescent="0.3">
      <c r="A39" s="16">
        <v>26</v>
      </c>
      <c r="B39" s="17"/>
    </row>
    <row r="40" spans="1:2" x14ac:dyDescent="0.3">
      <c r="A40" s="16">
        <v>27</v>
      </c>
      <c r="B40" s="17"/>
    </row>
    <row r="41" spans="1:2" x14ac:dyDescent="0.3">
      <c r="A41" s="16">
        <v>28</v>
      </c>
      <c r="B41" s="17"/>
    </row>
    <row r="42" spans="1:2" x14ac:dyDescent="0.3">
      <c r="A42" s="16">
        <v>29</v>
      </c>
      <c r="B42" s="17"/>
    </row>
    <row r="43" spans="1:2" x14ac:dyDescent="0.3">
      <c r="A43" s="16">
        <v>30</v>
      </c>
      <c r="B43" s="17"/>
    </row>
    <row r="44" spans="1:2" x14ac:dyDescent="0.3">
      <c r="A44" s="16">
        <v>31</v>
      </c>
      <c r="B44" s="17"/>
    </row>
    <row r="45" spans="1:2" x14ac:dyDescent="0.3">
      <c r="A45" s="16">
        <v>32</v>
      </c>
      <c r="B45" s="17"/>
    </row>
    <row r="46" spans="1:2" x14ac:dyDescent="0.3">
      <c r="A46" s="16">
        <v>33</v>
      </c>
      <c r="B46" s="17"/>
    </row>
    <row r="47" spans="1:2" x14ac:dyDescent="0.3">
      <c r="A47" s="16">
        <v>34</v>
      </c>
      <c r="B47" s="17"/>
    </row>
    <row r="48" spans="1:2" x14ac:dyDescent="0.3">
      <c r="A48" s="16">
        <v>35</v>
      </c>
      <c r="B48" s="17"/>
    </row>
    <row r="49" spans="1:2" x14ac:dyDescent="0.3">
      <c r="A49" s="16">
        <v>36</v>
      </c>
      <c r="B49" s="17"/>
    </row>
    <row r="50" spans="1:2" ht="46.8" x14ac:dyDescent="0.3">
      <c r="A50" s="16">
        <v>37</v>
      </c>
      <c r="B50" s="17" t="s">
        <v>159</v>
      </c>
    </row>
    <row r="51" spans="1:2" x14ac:dyDescent="0.3">
      <c r="A51" s="16">
        <v>38</v>
      </c>
      <c r="B51" s="17" t="s">
        <v>160</v>
      </c>
    </row>
    <row r="52" spans="1:2" x14ac:dyDescent="0.3">
      <c r="A52" s="16">
        <v>39</v>
      </c>
      <c r="B52" s="17" t="s">
        <v>161</v>
      </c>
    </row>
    <row r="53" spans="1:2" x14ac:dyDescent="0.3">
      <c r="A53" s="16">
        <v>40</v>
      </c>
      <c r="B53" s="17" t="s">
        <v>162</v>
      </c>
    </row>
    <row r="54" spans="1:2" x14ac:dyDescent="0.3">
      <c r="A54" s="16">
        <v>41</v>
      </c>
      <c r="B54" s="17" t="s">
        <v>163</v>
      </c>
    </row>
    <row r="55" spans="1:2" x14ac:dyDescent="0.3">
      <c r="A55" s="16">
        <v>42</v>
      </c>
      <c r="B55" s="17" t="s">
        <v>164</v>
      </c>
    </row>
    <row r="56" spans="1:2" ht="31.2" x14ac:dyDescent="0.3">
      <c r="A56" s="16">
        <v>43</v>
      </c>
      <c r="B56" s="17" t="s">
        <v>165</v>
      </c>
    </row>
    <row r="57" spans="1:2" x14ac:dyDescent="0.3">
      <c r="A57" s="16">
        <v>44</v>
      </c>
      <c r="B57" s="17" t="s">
        <v>166</v>
      </c>
    </row>
    <row r="58" spans="1:2" x14ac:dyDescent="0.3">
      <c r="A58" s="16">
        <v>45</v>
      </c>
      <c r="B58" s="17" t="s">
        <v>167</v>
      </c>
    </row>
    <row r="59" spans="1:2" ht="46.8" x14ac:dyDescent="0.3">
      <c r="A59" s="16">
        <v>46</v>
      </c>
      <c r="B59" s="17" t="s">
        <v>168</v>
      </c>
    </row>
    <row r="60" spans="1:2" x14ac:dyDescent="0.3">
      <c r="A60" s="16">
        <v>47</v>
      </c>
      <c r="B60" s="17"/>
    </row>
    <row r="61" spans="1:2" x14ac:dyDescent="0.3">
      <c r="A61" s="16">
        <v>48</v>
      </c>
      <c r="B61" s="17"/>
    </row>
    <row r="62" spans="1:2" x14ac:dyDescent="0.3">
      <c r="A62" s="16">
        <v>49</v>
      </c>
      <c r="B62" s="17"/>
    </row>
    <row r="63" spans="1:2" ht="46.8" x14ac:dyDescent="0.3">
      <c r="A63" s="16">
        <v>50</v>
      </c>
      <c r="B63" s="17" t="s">
        <v>169</v>
      </c>
    </row>
    <row r="64" spans="1:2" x14ac:dyDescent="0.3">
      <c r="A64" s="16">
        <v>51</v>
      </c>
      <c r="B64" s="17"/>
    </row>
    <row r="65" spans="1:2" x14ac:dyDescent="0.3">
      <c r="A65" s="16">
        <v>52</v>
      </c>
      <c r="B65" s="17"/>
    </row>
    <row r="66" spans="1:2" x14ac:dyDescent="0.3">
      <c r="A66" s="16">
        <v>53</v>
      </c>
      <c r="B66" s="17"/>
    </row>
    <row r="67" spans="1:2" ht="93.6" x14ac:dyDescent="0.3">
      <c r="A67" s="16">
        <v>54</v>
      </c>
      <c r="B67" s="17" t="s">
        <v>170</v>
      </c>
    </row>
    <row r="68" spans="1:2" x14ac:dyDescent="0.3">
      <c r="A68" s="16">
        <v>55</v>
      </c>
      <c r="B68" s="17" t="s">
        <v>171</v>
      </c>
    </row>
    <row r="69" spans="1:2" x14ac:dyDescent="0.3">
      <c r="A69" s="16"/>
    </row>
    <row r="70" spans="1:2" x14ac:dyDescent="0.3">
      <c r="A70" s="16"/>
    </row>
    <row r="71" spans="1:2" x14ac:dyDescent="0.3">
      <c r="A71" s="16"/>
    </row>
    <row r="72" spans="1:2" x14ac:dyDescent="0.3">
      <c r="A72" s="16"/>
    </row>
  </sheetData>
  <mergeCells count="2">
    <mergeCell ref="A1:B1"/>
    <mergeCell ref="A3:B3"/>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322"/>
  <sheetViews>
    <sheetView tabSelected="1" workbookViewId="0">
      <pane xSplit="5" ySplit="2" topLeftCell="F175" activePane="bottomRight" state="frozenSplit"/>
      <selection activeCell="L71" sqref="L71"/>
      <selection pane="topRight" activeCell="L71" sqref="L71"/>
      <selection pane="bottomLeft" activeCell="L71" sqref="L71"/>
      <selection pane="bottomRight" activeCell="AL153" sqref="AL153:AP153"/>
    </sheetView>
  </sheetViews>
  <sheetFormatPr defaultColWidth="11" defaultRowHeight="15.6" x14ac:dyDescent="0.3"/>
  <cols>
    <col min="1" max="1" width="7.59765625" style="15" customWidth="1"/>
    <col min="2" max="2" width="3.09765625" customWidth="1"/>
    <col min="3" max="3" width="3.3984375" customWidth="1"/>
    <col min="4" max="4" width="2.8984375" customWidth="1"/>
    <col min="5" max="5" width="36.5" bestFit="1" customWidth="1"/>
    <col min="6" max="6" width="17.5" customWidth="1"/>
    <col min="7" max="7" width="13" customWidth="1"/>
    <col min="43" max="43" width="12" bestFit="1" customWidth="1"/>
  </cols>
  <sheetData>
    <row r="2" spans="1:42" x14ac:dyDescent="0.3">
      <c r="C2" s="1" t="s">
        <v>0</v>
      </c>
      <c r="D2" s="1"/>
      <c r="G2">
        <v>0</v>
      </c>
      <c r="H2">
        <v>1</v>
      </c>
      <c r="I2">
        <v>2</v>
      </c>
      <c r="J2">
        <v>3</v>
      </c>
      <c r="K2">
        <v>4</v>
      </c>
      <c r="L2">
        <v>5</v>
      </c>
      <c r="M2">
        <v>6</v>
      </c>
      <c r="N2">
        <v>7</v>
      </c>
      <c r="O2">
        <v>8</v>
      </c>
      <c r="P2">
        <v>9</v>
      </c>
      <c r="Q2">
        <v>10</v>
      </c>
      <c r="R2">
        <v>11</v>
      </c>
      <c r="S2">
        <v>12</v>
      </c>
      <c r="T2">
        <v>13</v>
      </c>
      <c r="U2">
        <v>14</v>
      </c>
      <c r="V2">
        <v>15</v>
      </c>
      <c r="W2">
        <v>16</v>
      </c>
      <c r="X2">
        <v>17</v>
      </c>
      <c r="Y2">
        <v>18</v>
      </c>
      <c r="Z2">
        <v>19</v>
      </c>
      <c r="AA2">
        <v>20</v>
      </c>
      <c r="AB2">
        <v>21</v>
      </c>
      <c r="AC2">
        <v>22</v>
      </c>
      <c r="AD2">
        <v>23</v>
      </c>
      <c r="AE2">
        <v>24</v>
      </c>
      <c r="AF2">
        <v>25</v>
      </c>
      <c r="AG2">
        <v>26</v>
      </c>
      <c r="AH2">
        <v>27</v>
      </c>
      <c r="AI2">
        <v>28</v>
      </c>
      <c r="AJ2">
        <v>29</v>
      </c>
      <c r="AK2">
        <v>30</v>
      </c>
      <c r="AL2">
        <v>31</v>
      </c>
      <c r="AM2">
        <v>32</v>
      </c>
      <c r="AN2">
        <v>33</v>
      </c>
      <c r="AO2">
        <v>34</v>
      </c>
      <c r="AP2">
        <v>35</v>
      </c>
    </row>
    <row r="4" spans="1:42" x14ac:dyDescent="0.3">
      <c r="A4" s="15">
        <f>'Notes &amp; Assumptions'!A14</f>
        <v>1</v>
      </c>
      <c r="C4" s="1" t="s">
        <v>115</v>
      </c>
      <c r="F4" t="s">
        <v>116</v>
      </c>
      <c r="G4" s="33" t="s">
        <v>114</v>
      </c>
      <c r="H4" s="33"/>
    </row>
    <row r="6" spans="1:42" x14ac:dyDescent="0.3">
      <c r="C6" s="1" t="s">
        <v>127</v>
      </c>
    </row>
    <row r="7" spans="1:42" x14ac:dyDescent="0.3">
      <c r="A7" s="15">
        <f>'Notes &amp; Assumptions'!A15</f>
        <v>2</v>
      </c>
      <c r="E7" s="11" t="s">
        <v>129</v>
      </c>
      <c r="F7" t="s">
        <v>146</v>
      </c>
      <c r="G7" s="11">
        <v>60</v>
      </c>
    </row>
    <row r="8" spans="1:42" x14ac:dyDescent="0.3">
      <c r="A8" s="15">
        <f>'Notes &amp; Assumptions'!A16</f>
        <v>3</v>
      </c>
      <c r="E8" s="11" t="s">
        <v>130</v>
      </c>
      <c r="F8" t="s">
        <v>146</v>
      </c>
      <c r="G8" s="11">
        <v>25</v>
      </c>
    </row>
    <row r="9" spans="1:42" x14ac:dyDescent="0.3">
      <c r="A9" s="15">
        <f>'Notes &amp; Assumptions'!A17</f>
        <v>4</v>
      </c>
      <c r="E9" s="11" t="s">
        <v>131</v>
      </c>
      <c r="F9" t="s">
        <v>146</v>
      </c>
      <c r="G9" s="11">
        <v>30</v>
      </c>
    </row>
    <row r="10" spans="1:42" x14ac:dyDescent="0.3">
      <c r="A10" s="15">
        <f>'Notes &amp; Assumptions'!A18</f>
        <v>5</v>
      </c>
      <c r="E10" t="s">
        <v>128</v>
      </c>
      <c r="F10" t="s">
        <v>146</v>
      </c>
      <c r="G10" s="11">
        <v>5</v>
      </c>
    </row>
    <row r="13" spans="1:42" x14ac:dyDescent="0.3">
      <c r="C13" s="1" t="s">
        <v>93</v>
      </c>
    </row>
    <row r="14" spans="1:42" x14ac:dyDescent="0.3">
      <c r="A14" s="15">
        <f>'Notes &amp; Assumptions'!A19</f>
        <v>6</v>
      </c>
      <c r="E14" t="s">
        <v>5</v>
      </c>
      <c r="F14" t="s">
        <v>8</v>
      </c>
      <c r="G14" s="18">
        <v>0.02</v>
      </c>
    </row>
    <row r="15" spans="1:42" x14ac:dyDescent="0.3">
      <c r="A15" s="15">
        <f>'Notes &amp; Assumptions'!A20</f>
        <v>7</v>
      </c>
      <c r="E15" t="s">
        <v>32</v>
      </c>
      <c r="F15" t="s">
        <v>8</v>
      </c>
      <c r="G15" s="18">
        <v>7.0000000000000007E-2</v>
      </c>
    </row>
    <row r="16" spans="1:42" x14ac:dyDescent="0.3">
      <c r="E16" t="s">
        <v>30</v>
      </c>
      <c r="F16" t="s">
        <v>8</v>
      </c>
      <c r="G16" s="19">
        <f>(1+G15)/(1+G14)-1</f>
        <v>4.9019607843137303E-2</v>
      </c>
    </row>
    <row r="17" spans="1:42" x14ac:dyDescent="0.3">
      <c r="E17" t="s">
        <v>172</v>
      </c>
      <c r="F17" t="s">
        <v>8</v>
      </c>
      <c r="G17" s="12">
        <v>0.5</v>
      </c>
    </row>
    <row r="18" spans="1:42" x14ac:dyDescent="0.3">
      <c r="A18" s="15">
        <f>'Notes &amp; Assumptions'!A22</f>
        <v>9</v>
      </c>
      <c r="E18" t="s">
        <v>16</v>
      </c>
      <c r="F18" t="s">
        <v>8</v>
      </c>
      <c r="G18" s="12">
        <v>0.3</v>
      </c>
      <c r="H18" s="12">
        <v>0.28999999999999998</v>
      </c>
      <c r="I18" s="12">
        <v>0.28000000000000003</v>
      </c>
      <c r="J18" s="12">
        <v>0.28000000000000003</v>
      </c>
      <c r="K18" s="12">
        <v>0.28000000000000003</v>
      </c>
      <c r="L18" s="12">
        <v>0.28000000000000003</v>
      </c>
      <c r="M18" s="12">
        <v>0.28000000000000003</v>
      </c>
      <c r="N18" s="12">
        <v>0.28000000000000003</v>
      </c>
      <c r="O18" s="12">
        <v>0.28000000000000003</v>
      </c>
      <c r="P18" s="12">
        <v>0.28000000000000003</v>
      </c>
      <c r="Q18" s="12">
        <v>0.28000000000000003</v>
      </c>
      <c r="R18" s="12">
        <v>0.28000000000000003</v>
      </c>
      <c r="S18" s="12">
        <v>0.28000000000000003</v>
      </c>
      <c r="T18" s="12">
        <v>0.28000000000000003</v>
      </c>
      <c r="U18" s="12">
        <v>0.28000000000000003</v>
      </c>
      <c r="V18" s="12">
        <v>0.28000000000000003</v>
      </c>
      <c r="W18" s="12">
        <v>0.28000000000000003</v>
      </c>
      <c r="X18" s="12">
        <v>0.28000000000000003</v>
      </c>
      <c r="Y18" s="12">
        <v>0.28000000000000003</v>
      </c>
      <c r="Z18" s="12">
        <v>0.28000000000000003</v>
      </c>
      <c r="AA18" s="12">
        <v>0.28000000000000003</v>
      </c>
      <c r="AB18" s="12">
        <v>0.28000000000000003</v>
      </c>
      <c r="AC18" s="12">
        <v>0.28000000000000003</v>
      </c>
      <c r="AD18" s="12">
        <v>0.28000000000000003</v>
      </c>
      <c r="AE18" s="12">
        <v>0.28000000000000003</v>
      </c>
      <c r="AF18" s="12">
        <v>0.28000000000000003</v>
      </c>
      <c r="AG18" s="12">
        <v>0.28000000000000003</v>
      </c>
      <c r="AH18" s="12">
        <v>0.28000000000000003</v>
      </c>
      <c r="AI18" s="12">
        <v>0.28000000000000003</v>
      </c>
      <c r="AJ18" s="12">
        <v>0.28000000000000003</v>
      </c>
      <c r="AK18" s="12">
        <v>0.28000000000000003</v>
      </c>
      <c r="AL18" s="12">
        <v>0.28000000000000003</v>
      </c>
      <c r="AM18" s="12">
        <v>0.28000000000000003</v>
      </c>
      <c r="AN18" s="12">
        <v>0.28000000000000003</v>
      </c>
      <c r="AO18" s="12">
        <v>0.28000000000000003</v>
      </c>
      <c r="AP18" s="12">
        <v>0.28000000000000003</v>
      </c>
    </row>
    <row r="20" spans="1:42" x14ac:dyDescent="0.3">
      <c r="A20" s="15">
        <f>'Notes &amp; Assumptions'!A23</f>
        <v>10</v>
      </c>
      <c r="C20" s="1" t="s">
        <v>1</v>
      </c>
      <c r="D20" s="1"/>
    </row>
    <row r="21" spans="1:42" x14ac:dyDescent="0.3">
      <c r="E21" s="2" t="str">
        <f>E7</f>
        <v>Pipes</v>
      </c>
      <c r="F21" t="s">
        <v>7</v>
      </c>
      <c r="G21" s="11">
        <v>400000</v>
      </c>
      <c r="H21" s="11">
        <v>1000000</v>
      </c>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row>
    <row r="22" spans="1:42" x14ac:dyDescent="0.3">
      <c r="E22" s="2" t="str">
        <f>E8</f>
        <v>Pumps</v>
      </c>
      <c r="F22" t="s">
        <v>7</v>
      </c>
      <c r="G22" s="11"/>
      <c r="H22" s="11">
        <v>2000000</v>
      </c>
      <c r="I22" s="11">
        <v>100000</v>
      </c>
      <c r="J22" s="11">
        <v>40000</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row>
    <row r="23" spans="1:42" x14ac:dyDescent="0.3">
      <c r="E23" s="2" t="str">
        <f>E9</f>
        <v>Valves and Meters</v>
      </c>
      <c r="F23" t="s">
        <v>7</v>
      </c>
      <c r="G23" s="11"/>
      <c r="H23" s="11">
        <v>200000</v>
      </c>
      <c r="I23" s="11"/>
      <c r="J23" s="11">
        <v>10000</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row>
    <row r="24" spans="1:42" x14ac:dyDescent="0.3">
      <c r="E24" t="s">
        <v>128</v>
      </c>
      <c r="F24" t="s">
        <v>7</v>
      </c>
      <c r="G24" s="11">
        <v>10000000</v>
      </c>
      <c r="H24" s="11">
        <v>1000000</v>
      </c>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row>
    <row r="25" spans="1:42" x14ac:dyDescent="0.3">
      <c r="E25" t="s">
        <v>132</v>
      </c>
      <c r="F25" t="s">
        <v>7</v>
      </c>
      <c r="G25" s="11">
        <v>500000</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row>
    <row r="26" spans="1:42" x14ac:dyDescent="0.3">
      <c r="G26" s="2">
        <f>SUM(G21:G25)</f>
        <v>10900000</v>
      </c>
      <c r="H26" s="2">
        <f t="shared" ref="H26:M26" si="0">SUM(H21:H25)</f>
        <v>4200000</v>
      </c>
      <c r="I26" s="2">
        <f t="shared" si="0"/>
        <v>100000</v>
      </c>
      <c r="J26" s="2">
        <f t="shared" si="0"/>
        <v>50000</v>
      </c>
      <c r="K26" s="2">
        <f t="shared" si="0"/>
        <v>0</v>
      </c>
      <c r="L26" s="2">
        <f t="shared" si="0"/>
        <v>0</v>
      </c>
      <c r="M26" s="2">
        <f t="shared" si="0"/>
        <v>0</v>
      </c>
      <c r="N26" s="2">
        <f t="shared" ref="N26:AP26" si="1">SUM(N21:N25)</f>
        <v>0</v>
      </c>
      <c r="O26" s="2">
        <f t="shared" si="1"/>
        <v>0</v>
      </c>
      <c r="P26" s="2">
        <f t="shared" si="1"/>
        <v>0</v>
      </c>
      <c r="Q26" s="2">
        <f t="shared" si="1"/>
        <v>0</v>
      </c>
      <c r="R26" s="2">
        <f t="shared" si="1"/>
        <v>0</v>
      </c>
      <c r="S26" s="2">
        <f t="shared" si="1"/>
        <v>0</v>
      </c>
      <c r="T26" s="2">
        <f t="shared" si="1"/>
        <v>0</v>
      </c>
      <c r="U26" s="2">
        <f t="shared" si="1"/>
        <v>0</v>
      </c>
      <c r="V26" s="2">
        <f t="shared" si="1"/>
        <v>0</v>
      </c>
      <c r="W26" s="2">
        <f t="shared" si="1"/>
        <v>0</v>
      </c>
      <c r="X26" s="2">
        <f t="shared" si="1"/>
        <v>0</v>
      </c>
      <c r="Y26" s="2">
        <f t="shared" si="1"/>
        <v>0</v>
      </c>
      <c r="Z26" s="2">
        <f t="shared" si="1"/>
        <v>0</v>
      </c>
      <c r="AA26" s="2">
        <f t="shared" si="1"/>
        <v>0</v>
      </c>
      <c r="AB26" s="2">
        <f t="shared" si="1"/>
        <v>0</v>
      </c>
      <c r="AC26" s="2">
        <f t="shared" si="1"/>
        <v>0</v>
      </c>
      <c r="AD26" s="2">
        <f t="shared" si="1"/>
        <v>0</v>
      </c>
      <c r="AE26" s="2">
        <f t="shared" si="1"/>
        <v>0</v>
      </c>
      <c r="AF26" s="2">
        <f t="shared" si="1"/>
        <v>0</v>
      </c>
      <c r="AG26" s="2">
        <f t="shared" si="1"/>
        <v>0</v>
      </c>
      <c r="AH26" s="2">
        <f t="shared" si="1"/>
        <v>0</v>
      </c>
      <c r="AI26" s="2">
        <f t="shared" si="1"/>
        <v>0</v>
      </c>
      <c r="AJ26" s="2">
        <f t="shared" si="1"/>
        <v>0</v>
      </c>
      <c r="AK26" s="2">
        <f t="shared" si="1"/>
        <v>0</v>
      </c>
      <c r="AL26" s="2">
        <f t="shared" si="1"/>
        <v>0</v>
      </c>
      <c r="AM26" s="2">
        <f t="shared" si="1"/>
        <v>0</v>
      </c>
      <c r="AN26" s="2">
        <f t="shared" si="1"/>
        <v>0</v>
      </c>
      <c r="AO26" s="2">
        <f t="shared" si="1"/>
        <v>0</v>
      </c>
      <c r="AP26" s="2">
        <f t="shared" si="1"/>
        <v>0</v>
      </c>
    </row>
    <row r="27" spans="1:42" x14ac:dyDescent="0.3">
      <c r="G27" s="2"/>
      <c r="H27" s="2"/>
      <c r="I27" s="2"/>
      <c r="J27" s="2"/>
      <c r="K27" s="2"/>
      <c r="L27" s="2"/>
      <c r="M27" s="2"/>
      <c r="N27" s="2"/>
      <c r="O27" s="2"/>
      <c r="P27" s="2"/>
      <c r="Q27" s="2"/>
    </row>
    <row r="28" spans="1:42" x14ac:dyDescent="0.3">
      <c r="D28" s="3" t="s">
        <v>133</v>
      </c>
      <c r="G28" s="2"/>
      <c r="H28" s="2"/>
      <c r="I28" s="2"/>
      <c r="J28" s="2"/>
      <c r="K28" s="2"/>
      <c r="L28" s="2"/>
      <c r="M28" s="2"/>
      <c r="N28" s="2"/>
      <c r="O28" s="2"/>
      <c r="P28" s="2"/>
      <c r="Q28" s="2"/>
    </row>
    <row r="29" spans="1:42" x14ac:dyDescent="0.3">
      <c r="E29" s="2" t="str">
        <f>E21</f>
        <v>Pipes</v>
      </c>
      <c r="F29" t="s">
        <v>7</v>
      </c>
      <c r="G29" s="2">
        <f>G21/$G7+IF((G$2-$G7+1)&gt;0,-INDEX($G21:$AP21,1,(G$2-$G7+1))/$G7,0)</f>
        <v>6666.666666666667</v>
      </c>
      <c r="H29" s="2">
        <f t="shared" ref="H29:AP29" si="2">H21/$G7+IF((H$2-$G7+1)&gt;0,-INDEX($G21:$AP21,1,(H$2-$G7+1))/$G7,0)</f>
        <v>16666.666666666668</v>
      </c>
      <c r="I29" s="2">
        <f t="shared" si="2"/>
        <v>0</v>
      </c>
      <c r="J29" s="2">
        <f t="shared" si="2"/>
        <v>0</v>
      </c>
      <c r="K29" s="2">
        <f t="shared" si="2"/>
        <v>0</v>
      </c>
      <c r="L29" s="2">
        <f t="shared" si="2"/>
        <v>0</v>
      </c>
      <c r="M29" s="2">
        <f t="shared" si="2"/>
        <v>0</v>
      </c>
      <c r="N29" s="2">
        <f t="shared" si="2"/>
        <v>0</v>
      </c>
      <c r="O29" s="2">
        <f t="shared" si="2"/>
        <v>0</v>
      </c>
      <c r="P29" s="2">
        <f t="shared" si="2"/>
        <v>0</v>
      </c>
      <c r="Q29" s="2">
        <f t="shared" si="2"/>
        <v>0</v>
      </c>
      <c r="R29" s="2">
        <f t="shared" si="2"/>
        <v>0</v>
      </c>
      <c r="S29" s="2">
        <f t="shared" si="2"/>
        <v>0</v>
      </c>
      <c r="T29" s="2">
        <f t="shared" si="2"/>
        <v>0</v>
      </c>
      <c r="U29" s="2">
        <f t="shared" si="2"/>
        <v>0</v>
      </c>
      <c r="V29" s="2">
        <f t="shared" si="2"/>
        <v>0</v>
      </c>
      <c r="W29" s="2">
        <f t="shared" si="2"/>
        <v>0</v>
      </c>
      <c r="X29" s="2">
        <f t="shared" si="2"/>
        <v>0</v>
      </c>
      <c r="Y29" s="2">
        <f t="shared" si="2"/>
        <v>0</v>
      </c>
      <c r="Z29" s="2">
        <f t="shared" si="2"/>
        <v>0</v>
      </c>
      <c r="AA29" s="2">
        <f t="shared" si="2"/>
        <v>0</v>
      </c>
      <c r="AB29" s="2">
        <f t="shared" si="2"/>
        <v>0</v>
      </c>
      <c r="AC29" s="2">
        <f t="shared" si="2"/>
        <v>0</v>
      </c>
      <c r="AD29" s="2">
        <f t="shared" si="2"/>
        <v>0</v>
      </c>
      <c r="AE29" s="2">
        <f t="shared" si="2"/>
        <v>0</v>
      </c>
      <c r="AF29" s="2">
        <f t="shared" si="2"/>
        <v>0</v>
      </c>
      <c r="AG29" s="2">
        <f t="shared" si="2"/>
        <v>0</v>
      </c>
      <c r="AH29" s="2">
        <f t="shared" si="2"/>
        <v>0</v>
      </c>
      <c r="AI29" s="2">
        <f t="shared" si="2"/>
        <v>0</v>
      </c>
      <c r="AJ29" s="2">
        <f t="shared" si="2"/>
        <v>0</v>
      </c>
      <c r="AK29" s="2">
        <f t="shared" si="2"/>
        <v>0</v>
      </c>
      <c r="AL29" s="2">
        <f t="shared" si="2"/>
        <v>0</v>
      </c>
      <c r="AM29" s="2">
        <f t="shared" si="2"/>
        <v>0</v>
      </c>
      <c r="AN29" s="2">
        <f t="shared" si="2"/>
        <v>0</v>
      </c>
      <c r="AO29" s="2">
        <f t="shared" si="2"/>
        <v>0</v>
      </c>
      <c r="AP29" s="2">
        <f t="shared" si="2"/>
        <v>0</v>
      </c>
    </row>
    <row r="30" spans="1:42" x14ac:dyDescent="0.3">
      <c r="E30" s="2" t="str">
        <f t="shared" ref="E30:E32" si="3">E22</f>
        <v>Pumps</v>
      </c>
      <c r="F30" t="s">
        <v>7</v>
      </c>
      <c r="G30" s="2">
        <f t="shared" ref="G30:AP30" si="4">G22/$G8+IF((G$2-$G8+1)&gt;0,-INDEX($G22:$AP22,1,(G$2-$G8+1))/$G8,0)</f>
        <v>0</v>
      </c>
      <c r="H30" s="2">
        <f t="shared" si="4"/>
        <v>80000</v>
      </c>
      <c r="I30" s="2">
        <f t="shared" si="4"/>
        <v>4000</v>
      </c>
      <c r="J30" s="2">
        <f t="shared" si="4"/>
        <v>1600</v>
      </c>
      <c r="K30" s="2">
        <f t="shared" si="4"/>
        <v>0</v>
      </c>
      <c r="L30" s="2">
        <f t="shared" si="4"/>
        <v>0</v>
      </c>
      <c r="M30" s="2">
        <f t="shared" si="4"/>
        <v>0</v>
      </c>
      <c r="N30" s="2">
        <f t="shared" si="4"/>
        <v>0</v>
      </c>
      <c r="O30" s="2">
        <f t="shared" si="4"/>
        <v>0</v>
      </c>
      <c r="P30" s="2">
        <f t="shared" si="4"/>
        <v>0</v>
      </c>
      <c r="Q30" s="2">
        <f t="shared" si="4"/>
        <v>0</v>
      </c>
      <c r="R30" s="2">
        <f t="shared" si="4"/>
        <v>0</v>
      </c>
      <c r="S30" s="2">
        <f t="shared" si="4"/>
        <v>0</v>
      </c>
      <c r="T30" s="2">
        <f t="shared" si="4"/>
        <v>0</v>
      </c>
      <c r="U30" s="2">
        <f t="shared" si="4"/>
        <v>0</v>
      </c>
      <c r="V30" s="2">
        <f t="shared" si="4"/>
        <v>0</v>
      </c>
      <c r="W30" s="2">
        <f t="shared" si="4"/>
        <v>0</v>
      </c>
      <c r="X30" s="2">
        <f t="shared" si="4"/>
        <v>0</v>
      </c>
      <c r="Y30" s="2">
        <f t="shared" si="4"/>
        <v>0</v>
      </c>
      <c r="Z30" s="2">
        <f t="shared" si="4"/>
        <v>0</v>
      </c>
      <c r="AA30" s="2">
        <f t="shared" si="4"/>
        <v>0</v>
      </c>
      <c r="AB30" s="2">
        <f t="shared" si="4"/>
        <v>0</v>
      </c>
      <c r="AC30" s="2">
        <f t="shared" si="4"/>
        <v>0</v>
      </c>
      <c r="AD30" s="2">
        <f t="shared" si="4"/>
        <v>0</v>
      </c>
      <c r="AE30" s="2">
        <f t="shared" si="4"/>
        <v>0</v>
      </c>
      <c r="AF30" s="2">
        <f t="shared" si="4"/>
        <v>0</v>
      </c>
      <c r="AG30" s="2">
        <f t="shared" si="4"/>
        <v>-80000</v>
      </c>
      <c r="AH30" s="2">
        <f t="shared" si="4"/>
        <v>-4000</v>
      </c>
      <c r="AI30" s="2">
        <f t="shared" si="4"/>
        <v>-1600</v>
      </c>
      <c r="AJ30" s="2">
        <f t="shared" si="4"/>
        <v>0</v>
      </c>
      <c r="AK30" s="2">
        <f t="shared" si="4"/>
        <v>0</v>
      </c>
      <c r="AL30" s="2">
        <f t="shared" si="4"/>
        <v>0</v>
      </c>
      <c r="AM30" s="2">
        <f t="shared" si="4"/>
        <v>0</v>
      </c>
      <c r="AN30" s="2">
        <f t="shared" si="4"/>
        <v>0</v>
      </c>
      <c r="AO30" s="2">
        <f t="shared" si="4"/>
        <v>0</v>
      </c>
      <c r="AP30" s="2">
        <f t="shared" si="4"/>
        <v>0</v>
      </c>
    </row>
    <row r="31" spans="1:42" x14ac:dyDescent="0.3">
      <c r="E31" s="2" t="str">
        <f t="shared" si="3"/>
        <v>Valves and Meters</v>
      </c>
      <c r="F31" t="s">
        <v>7</v>
      </c>
      <c r="G31" s="2">
        <f t="shared" ref="G31:AP31" si="5">G23/$G9+IF((G$2-$G9+1)&gt;0,-INDEX($G23:$AP23,1,(G$2-$G9+1))/$G9,0)</f>
        <v>0</v>
      </c>
      <c r="H31" s="2">
        <f t="shared" si="5"/>
        <v>6666.666666666667</v>
      </c>
      <c r="I31" s="2">
        <f t="shared" si="5"/>
        <v>0</v>
      </c>
      <c r="J31" s="2">
        <f t="shared" si="5"/>
        <v>333.33333333333331</v>
      </c>
      <c r="K31" s="2">
        <f t="shared" si="5"/>
        <v>0</v>
      </c>
      <c r="L31" s="2">
        <f t="shared" si="5"/>
        <v>0</v>
      </c>
      <c r="M31" s="2">
        <f t="shared" si="5"/>
        <v>0</v>
      </c>
      <c r="N31" s="2">
        <f t="shared" si="5"/>
        <v>0</v>
      </c>
      <c r="O31" s="2">
        <f t="shared" si="5"/>
        <v>0</v>
      </c>
      <c r="P31" s="2">
        <f t="shared" si="5"/>
        <v>0</v>
      </c>
      <c r="Q31" s="2">
        <f t="shared" si="5"/>
        <v>0</v>
      </c>
      <c r="R31" s="2">
        <f t="shared" si="5"/>
        <v>0</v>
      </c>
      <c r="S31" s="2">
        <f t="shared" si="5"/>
        <v>0</v>
      </c>
      <c r="T31" s="2">
        <f t="shared" si="5"/>
        <v>0</v>
      </c>
      <c r="U31" s="2">
        <f t="shared" si="5"/>
        <v>0</v>
      </c>
      <c r="V31" s="2">
        <f t="shared" si="5"/>
        <v>0</v>
      </c>
      <c r="W31" s="2">
        <f t="shared" si="5"/>
        <v>0</v>
      </c>
      <c r="X31" s="2">
        <f t="shared" si="5"/>
        <v>0</v>
      </c>
      <c r="Y31" s="2">
        <f t="shared" si="5"/>
        <v>0</v>
      </c>
      <c r="Z31" s="2">
        <f t="shared" si="5"/>
        <v>0</v>
      </c>
      <c r="AA31" s="2">
        <f t="shared" si="5"/>
        <v>0</v>
      </c>
      <c r="AB31" s="2">
        <f t="shared" si="5"/>
        <v>0</v>
      </c>
      <c r="AC31" s="2">
        <f t="shared" si="5"/>
        <v>0</v>
      </c>
      <c r="AD31" s="2">
        <f t="shared" si="5"/>
        <v>0</v>
      </c>
      <c r="AE31" s="2">
        <f t="shared" si="5"/>
        <v>0</v>
      </c>
      <c r="AF31" s="2">
        <f t="shared" si="5"/>
        <v>0</v>
      </c>
      <c r="AG31" s="2">
        <f t="shared" si="5"/>
        <v>0</v>
      </c>
      <c r="AH31" s="2">
        <f t="shared" si="5"/>
        <v>0</v>
      </c>
      <c r="AI31" s="2">
        <f t="shared" si="5"/>
        <v>0</v>
      </c>
      <c r="AJ31" s="2">
        <f t="shared" si="5"/>
        <v>0</v>
      </c>
      <c r="AK31" s="2">
        <f t="shared" si="5"/>
        <v>0</v>
      </c>
      <c r="AL31" s="2">
        <f t="shared" si="5"/>
        <v>-6666.666666666667</v>
      </c>
      <c r="AM31" s="2">
        <f t="shared" si="5"/>
        <v>0</v>
      </c>
      <c r="AN31" s="2">
        <f t="shared" si="5"/>
        <v>-333.33333333333331</v>
      </c>
      <c r="AO31" s="2">
        <f t="shared" si="5"/>
        <v>0</v>
      </c>
      <c r="AP31" s="2">
        <f t="shared" si="5"/>
        <v>0</v>
      </c>
    </row>
    <row r="32" spans="1:42" x14ac:dyDescent="0.3">
      <c r="E32" s="2" t="str">
        <f t="shared" si="3"/>
        <v>Temporary Assets</v>
      </c>
      <c r="F32" t="s">
        <v>7</v>
      </c>
      <c r="G32" s="2">
        <f t="shared" ref="G32:AP32" si="6">G24/$G10+IF((G$2-$G10+1)&gt;0,-INDEX($G24:$AP24,1,(G$2-$G10+1))/$G10,0)</f>
        <v>2000000</v>
      </c>
      <c r="H32" s="2">
        <f t="shared" si="6"/>
        <v>200000</v>
      </c>
      <c r="I32" s="2">
        <f t="shared" si="6"/>
        <v>0</v>
      </c>
      <c r="J32" s="2">
        <f t="shared" si="6"/>
        <v>0</v>
      </c>
      <c r="K32" s="2">
        <f t="shared" si="6"/>
        <v>0</v>
      </c>
      <c r="L32" s="2">
        <f t="shared" si="6"/>
        <v>-2000000</v>
      </c>
      <c r="M32" s="2">
        <f t="shared" si="6"/>
        <v>-200000</v>
      </c>
      <c r="N32" s="2">
        <f t="shared" si="6"/>
        <v>0</v>
      </c>
      <c r="O32" s="2">
        <f t="shared" si="6"/>
        <v>0</v>
      </c>
      <c r="P32" s="2">
        <f t="shared" si="6"/>
        <v>0</v>
      </c>
      <c r="Q32" s="2">
        <f t="shared" si="6"/>
        <v>0</v>
      </c>
      <c r="R32" s="2">
        <f t="shared" si="6"/>
        <v>0</v>
      </c>
      <c r="S32" s="2">
        <f t="shared" si="6"/>
        <v>0</v>
      </c>
      <c r="T32" s="2">
        <f t="shared" si="6"/>
        <v>0</v>
      </c>
      <c r="U32" s="2">
        <f t="shared" si="6"/>
        <v>0</v>
      </c>
      <c r="V32" s="2">
        <f t="shared" si="6"/>
        <v>0</v>
      </c>
      <c r="W32" s="2">
        <f t="shared" si="6"/>
        <v>0</v>
      </c>
      <c r="X32" s="2">
        <f t="shared" si="6"/>
        <v>0</v>
      </c>
      <c r="Y32" s="2">
        <f t="shared" si="6"/>
        <v>0</v>
      </c>
      <c r="Z32" s="2">
        <f t="shared" si="6"/>
        <v>0</v>
      </c>
      <c r="AA32" s="2">
        <f t="shared" si="6"/>
        <v>0</v>
      </c>
      <c r="AB32" s="2">
        <f t="shared" si="6"/>
        <v>0</v>
      </c>
      <c r="AC32" s="2">
        <f t="shared" si="6"/>
        <v>0</v>
      </c>
      <c r="AD32" s="2">
        <f t="shared" si="6"/>
        <v>0</v>
      </c>
      <c r="AE32" s="2">
        <f t="shared" si="6"/>
        <v>0</v>
      </c>
      <c r="AF32" s="2">
        <f t="shared" si="6"/>
        <v>0</v>
      </c>
      <c r="AG32" s="2">
        <f t="shared" si="6"/>
        <v>0</v>
      </c>
      <c r="AH32" s="2">
        <f t="shared" si="6"/>
        <v>0</v>
      </c>
      <c r="AI32" s="2">
        <f t="shared" si="6"/>
        <v>0</v>
      </c>
      <c r="AJ32" s="2">
        <f t="shared" si="6"/>
        <v>0</v>
      </c>
      <c r="AK32" s="2">
        <f t="shared" si="6"/>
        <v>0</v>
      </c>
      <c r="AL32" s="2">
        <f t="shared" si="6"/>
        <v>0</v>
      </c>
      <c r="AM32" s="2">
        <f t="shared" si="6"/>
        <v>0</v>
      </c>
      <c r="AN32" s="2">
        <f t="shared" si="6"/>
        <v>0</v>
      </c>
      <c r="AO32" s="2">
        <f t="shared" si="6"/>
        <v>0</v>
      </c>
      <c r="AP32" s="2">
        <f t="shared" si="6"/>
        <v>0</v>
      </c>
    </row>
    <row r="33" spans="1:42" x14ac:dyDescent="0.3">
      <c r="G33" s="2"/>
      <c r="H33" s="2"/>
      <c r="I33" s="2"/>
      <c r="J33" s="2"/>
      <c r="K33" s="2"/>
      <c r="L33" s="2"/>
      <c r="M33" s="2"/>
      <c r="N33" s="2"/>
      <c r="O33" s="2"/>
      <c r="P33" s="2"/>
      <c r="Q33" s="2"/>
    </row>
    <row r="34" spans="1:42" x14ac:dyDescent="0.3">
      <c r="D34" s="3" t="s">
        <v>134</v>
      </c>
      <c r="F34" t="s">
        <v>7</v>
      </c>
      <c r="G34" s="2">
        <f>SUM($G$29:G32)</f>
        <v>2006666.6666666667</v>
      </c>
      <c r="H34" s="2">
        <f>SUM($G$29:H32)</f>
        <v>2310000</v>
      </c>
      <c r="I34" s="2">
        <f>SUM($G$29:I32)</f>
        <v>2314000</v>
      </c>
      <c r="J34" s="2">
        <f>SUM($G$29:J32)</f>
        <v>2315933.3333333335</v>
      </c>
      <c r="K34" s="2">
        <f>SUM($G$29:K32)</f>
        <v>2315933.3333333335</v>
      </c>
      <c r="L34" s="2">
        <f>SUM($G$29:L32)</f>
        <v>315933.33333333349</v>
      </c>
      <c r="M34" s="2">
        <f>SUM($G$29:M32)</f>
        <v>115933.33333333349</v>
      </c>
      <c r="N34" s="2">
        <f>SUM($G$29:N32)</f>
        <v>115933.33333333349</v>
      </c>
      <c r="O34" s="2">
        <f>SUM($G$29:O32)</f>
        <v>115933.33333333349</v>
      </c>
      <c r="P34" s="2">
        <f>SUM($G$29:P32)</f>
        <v>115933.33333333349</v>
      </c>
      <c r="Q34" s="2">
        <f>SUM($G$29:Q32)</f>
        <v>115933.33333333349</v>
      </c>
      <c r="R34" s="2">
        <f>SUM($G$29:R32)</f>
        <v>115933.33333333349</v>
      </c>
      <c r="S34" s="2">
        <f>SUM($G$29:S32)</f>
        <v>115933.33333333349</v>
      </c>
      <c r="T34" s="2">
        <f>SUM($G$29:T32)</f>
        <v>115933.33333333349</v>
      </c>
      <c r="U34" s="2">
        <f>SUM($G$29:U32)</f>
        <v>115933.33333333349</v>
      </c>
      <c r="V34" s="2">
        <f>SUM($G$29:V32)</f>
        <v>115933.33333333349</v>
      </c>
      <c r="W34" s="2">
        <f>SUM($G$29:W32)</f>
        <v>115933.33333333349</v>
      </c>
      <c r="X34" s="2">
        <f>SUM($G$29:X32)</f>
        <v>115933.33333333349</v>
      </c>
      <c r="Y34" s="2">
        <f>SUM($G$29:Y32)</f>
        <v>115933.33333333349</v>
      </c>
      <c r="Z34" s="2">
        <f>SUM($G$29:Z32)</f>
        <v>115933.33333333349</v>
      </c>
      <c r="AA34" s="2">
        <f>SUM($G$29:AA32)</f>
        <v>115933.33333333349</v>
      </c>
      <c r="AB34" s="2">
        <f>SUM($G$29:AB32)</f>
        <v>115933.33333333349</v>
      </c>
      <c r="AC34" s="2">
        <f>SUM($G$29:AC32)</f>
        <v>115933.33333333349</v>
      </c>
      <c r="AD34" s="2">
        <f>SUM($G$29:AD32)</f>
        <v>115933.33333333349</v>
      </c>
      <c r="AE34" s="2">
        <f>SUM($G$29:AE32)</f>
        <v>115933.33333333349</v>
      </c>
      <c r="AF34" s="2">
        <f>SUM($G$29:AF32)</f>
        <v>115933.33333333349</v>
      </c>
      <c r="AG34" s="2">
        <f>SUM($G$29:AG32)</f>
        <v>35933.333333333023</v>
      </c>
      <c r="AH34" s="2">
        <f>SUM($G$29:AH32)</f>
        <v>31933.333333333023</v>
      </c>
      <c r="AI34" s="2">
        <f>SUM($G$29:AI32)</f>
        <v>30333.333333333023</v>
      </c>
      <c r="AJ34" s="2">
        <f>SUM($G$29:AJ32)</f>
        <v>30333.333333333023</v>
      </c>
      <c r="AK34" s="2">
        <f>SUM($G$29:AK32)</f>
        <v>30333.333333333023</v>
      </c>
      <c r="AL34" s="2">
        <f>SUM($G$29:AL32)</f>
        <v>23666.666666666977</v>
      </c>
      <c r="AM34" s="2">
        <f>SUM($G$29:AM32)</f>
        <v>23666.666666666977</v>
      </c>
      <c r="AN34" s="2">
        <f>SUM($G$29:AN32)</f>
        <v>23333.333333333023</v>
      </c>
      <c r="AO34" s="2">
        <f>SUM($G$29:AO32)</f>
        <v>23333.333333333023</v>
      </c>
      <c r="AP34" s="2">
        <f>SUM($G$29:AP32)</f>
        <v>23333.333333333023</v>
      </c>
    </row>
    <row r="35" spans="1:42" x14ac:dyDescent="0.3">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x14ac:dyDescent="0.3">
      <c r="A36" s="15">
        <f>'Notes &amp; Assumptions'!A24</f>
        <v>11</v>
      </c>
      <c r="C36" s="1" t="s">
        <v>108</v>
      </c>
      <c r="D36" s="1"/>
    </row>
    <row r="37" spans="1:42" x14ac:dyDescent="0.3">
      <c r="E37" s="2" t="str">
        <f>E7</f>
        <v>Pipes</v>
      </c>
      <c r="F37" t="s">
        <v>7</v>
      </c>
      <c r="G37" s="11">
        <v>400000</v>
      </c>
      <c r="H37" s="11">
        <v>1000000</v>
      </c>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row>
    <row r="38" spans="1:42" x14ac:dyDescent="0.3">
      <c r="E38" s="2" t="str">
        <f>E8</f>
        <v>Pumps</v>
      </c>
      <c r="F38" t="s">
        <v>7</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row>
    <row r="39" spans="1:42" x14ac:dyDescent="0.3">
      <c r="E39" s="2" t="str">
        <f>E9</f>
        <v>Valves and Meters</v>
      </c>
      <c r="F39" t="s">
        <v>7</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row>
    <row r="40" spans="1:42" x14ac:dyDescent="0.3">
      <c r="E40" s="2" t="str">
        <f>E10</f>
        <v>Temporary Assets</v>
      </c>
      <c r="F40" t="s">
        <v>7</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row>
    <row r="41" spans="1:42" x14ac:dyDescent="0.3">
      <c r="E41" t="s">
        <v>132</v>
      </c>
      <c r="F41" t="s">
        <v>7</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row>
    <row r="42" spans="1:42" x14ac:dyDescent="0.3">
      <c r="G42" s="2">
        <f>SUM(G37:G41)</f>
        <v>400000</v>
      </c>
      <c r="H42" s="2">
        <f t="shared" ref="H42:AP42" si="7">SUM(H37:H41)</f>
        <v>1000000</v>
      </c>
      <c r="I42" s="2">
        <f t="shared" si="7"/>
        <v>0</v>
      </c>
      <c r="J42" s="2">
        <f t="shared" si="7"/>
        <v>0</v>
      </c>
      <c r="K42" s="2">
        <f t="shared" si="7"/>
        <v>0</v>
      </c>
      <c r="L42" s="2">
        <f t="shared" si="7"/>
        <v>0</v>
      </c>
      <c r="M42" s="2">
        <f t="shared" si="7"/>
        <v>0</v>
      </c>
      <c r="N42" s="2">
        <f t="shared" si="7"/>
        <v>0</v>
      </c>
      <c r="O42" s="2">
        <f t="shared" si="7"/>
        <v>0</v>
      </c>
      <c r="P42" s="2">
        <f t="shared" si="7"/>
        <v>0</v>
      </c>
      <c r="Q42" s="2">
        <f t="shared" si="7"/>
        <v>0</v>
      </c>
      <c r="R42" s="2">
        <f t="shared" si="7"/>
        <v>0</v>
      </c>
      <c r="S42" s="2">
        <f t="shared" si="7"/>
        <v>0</v>
      </c>
      <c r="T42" s="2">
        <f t="shared" si="7"/>
        <v>0</v>
      </c>
      <c r="U42" s="2">
        <f t="shared" si="7"/>
        <v>0</v>
      </c>
      <c r="V42" s="2">
        <f t="shared" si="7"/>
        <v>0</v>
      </c>
      <c r="W42" s="2">
        <f t="shared" si="7"/>
        <v>0</v>
      </c>
      <c r="X42" s="2">
        <f t="shared" si="7"/>
        <v>0</v>
      </c>
      <c r="Y42" s="2">
        <f t="shared" si="7"/>
        <v>0</v>
      </c>
      <c r="Z42" s="2">
        <f t="shared" si="7"/>
        <v>0</v>
      </c>
      <c r="AA42" s="2">
        <f t="shared" si="7"/>
        <v>0</v>
      </c>
      <c r="AB42" s="2">
        <f t="shared" si="7"/>
        <v>0</v>
      </c>
      <c r="AC42" s="2">
        <f t="shared" si="7"/>
        <v>0</v>
      </c>
      <c r="AD42" s="2">
        <f t="shared" si="7"/>
        <v>0</v>
      </c>
      <c r="AE42" s="2">
        <f t="shared" si="7"/>
        <v>0</v>
      </c>
      <c r="AF42" s="2">
        <f t="shared" si="7"/>
        <v>0</v>
      </c>
      <c r="AG42" s="2">
        <f t="shared" si="7"/>
        <v>0</v>
      </c>
      <c r="AH42" s="2">
        <f t="shared" si="7"/>
        <v>0</v>
      </c>
      <c r="AI42" s="2">
        <f t="shared" si="7"/>
        <v>0</v>
      </c>
      <c r="AJ42" s="2">
        <f t="shared" si="7"/>
        <v>0</v>
      </c>
      <c r="AK42" s="2">
        <f t="shared" si="7"/>
        <v>0</v>
      </c>
      <c r="AL42" s="2">
        <f t="shared" si="7"/>
        <v>0</v>
      </c>
      <c r="AM42" s="2">
        <f t="shared" si="7"/>
        <v>0</v>
      </c>
      <c r="AN42" s="2">
        <f t="shared" si="7"/>
        <v>0</v>
      </c>
      <c r="AO42" s="2">
        <f t="shared" si="7"/>
        <v>0</v>
      </c>
      <c r="AP42" s="2">
        <f t="shared" si="7"/>
        <v>0</v>
      </c>
    </row>
    <row r="43" spans="1:42" x14ac:dyDescent="0.3">
      <c r="G43" s="2"/>
      <c r="H43" s="2"/>
      <c r="I43" s="2"/>
      <c r="J43" s="2"/>
      <c r="K43" s="2"/>
      <c r="L43" s="2"/>
      <c r="M43" s="2"/>
      <c r="N43" s="2"/>
      <c r="O43" s="2"/>
      <c r="P43" s="2"/>
      <c r="Q43" s="2"/>
    </row>
    <row r="44" spans="1:42" x14ac:dyDescent="0.3">
      <c r="D44" s="3" t="s">
        <v>135</v>
      </c>
      <c r="G44" s="2"/>
      <c r="H44" s="2"/>
      <c r="I44" s="2"/>
      <c r="J44" s="2"/>
      <c r="K44" s="2"/>
      <c r="L44" s="2"/>
      <c r="M44" s="2"/>
      <c r="N44" s="2"/>
      <c r="O44" s="2"/>
      <c r="P44" s="2"/>
      <c r="Q44" s="2"/>
    </row>
    <row r="45" spans="1:42" x14ac:dyDescent="0.3">
      <c r="E45" s="2" t="str">
        <f>E37</f>
        <v>Pipes</v>
      </c>
      <c r="F45" t="s">
        <v>7</v>
      </c>
      <c r="G45" s="2">
        <f>G37/$G7+IF((G$2-$G7+1)&gt;0,-INDEX($G37:$AP37,1,(G$2-$G7+1))/$G7,0)</f>
        <v>6666.666666666667</v>
      </c>
      <c r="H45" s="2">
        <f t="shared" ref="H45:AP45" si="8">H37/$G7+IF((H$2-$G7+1)&gt;0,-INDEX($G37:$AP37,1,(H$2-$G7+1))/$G7,0)</f>
        <v>16666.666666666668</v>
      </c>
      <c r="I45" s="2">
        <f t="shared" si="8"/>
        <v>0</v>
      </c>
      <c r="J45" s="2">
        <f t="shared" si="8"/>
        <v>0</v>
      </c>
      <c r="K45" s="2">
        <f t="shared" si="8"/>
        <v>0</v>
      </c>
      <c r="L45" s="2">
        <f t="shared" si="8"/>
        <v>0</v>
      </c>
      <c r="M45" s="2">
        <f t="shared" si="8"/>
        <v>0</v>
      </c>
      <c r="N45" s="2">
        <f t="shared" si="8"/>
        <v>0</v>
      </c>
      <c r="O45" s="2">
        <f t="shared" si="8"/>
        <v>0</v>
      </c>
      <c r="P45" s="2">
        <f t="shared" si="8"/>
        <v>0</v>
      </c>
      <c r="Q45" s="2">
        <f t="shared" si="8"/>
        <v>0</v>
      </c>
      <c r="R45" s="2">
        <f t="shared" si="8"/>
        <v>0</v>
      </c>
      <c r="S45" s="2">
        <f t="shared" si="8"/>
        <v>0</v>
      </c>
      <c r="T45" s="2">
        <f t="shared" si="8"/>
        <v>0</v>
      </c>
      <c r="U45" s="2">
        <f t="shared" si="8"/>
        <v>0</v>
      </c>
      <c r="V45" s="2">
        <f t="shared" si="8"/>
        <v>0</v>
      </c>
      <c r="W45" s="2">
        <f t="shared" si="8"/>
        <v>0</v>
      </c>
      <c r="X45" s="2">
        <f t="shared" si="8"/>
        <v>0</v>
      </c>
      <c r="Y45" s="2">
        <f t="shared" si="8"/>
        <v>0</v>
      </c>
      <c r="Z45" s="2">
        <f t="shared" si="8"/>
        <v>0</v>
      </c>
      <c r="AA45" s="2">
        <f t="shared" si="8"/>
        <v>0</v>
      </c>
      <c r="AB45" s="2">
        <f t="shared" si="8"/>
        <v>0</v>
      </c>
      <c r="AC45" s="2">
        <f t="shared" si="8"/>
        <v>0</v>
      </c>
      <c r="AD45" s="2">
        <f t="shared" si="8"/>
        <v>0</v>
      </c>
      <c r="AE45" s="2">
        <f t="shared" si="8"/>
        <v>0</v>
      </c>
      <c r="AF45" s="2">
        <f t="shared" si="8"/>
        <v>0</v>
      </c>
      <c r="AG45" s="2">
        <f t="shared" si="8"/>
        <v>0</v>
      </c>
      <c r="AH45" s="2">
        <f t="shared" si="8"/>
        <v>0</v>
      </c>
      <c r="AI45" s="2">
        <f t="shared" si="8"/>
        <v>0</v>
      </c>
      <c r="AJ45" s="2">
        <f t="shared" si="8"/>
        <v>0</v>
      </c>
      <c r="AK45" s="2">
        <f t="shared" si="8"/>
        <v>0</v>
      </c>
      <c r="AL45" s="2">
        <f t="shared" si="8"/>
        <v>0</v>
      </c>
      <c r="AM45" s="2">
        <f t="shared" si="8"/>
        <v>0</v>
      </c>
      <c r="AN45" s="2">
        <f t="shared" si="8"/>
        <v>0</v>
      </c>
      <c r="AO45" s="2">
        <f t="shared" si="8"/>
        <v>0</v>
      </c>
      <c r="AP45" s="2">
        <f t="shared" si="8"/>
        <v>0</v>
      </c>
    </row>
    <row r="46" spans="1:42" x14ac:dyDescent="0.3">
      <c r="E46" s="2" t="str">
        <f t="shared" ref="E46:E48" si="9">E38</f>
        <v>Pumps</v>
      </c>
      <c r="F46" t="s">
        <v>7</v>
      </c>
      <c r="G46" s="2">
        <f t="shared" ref="G46:AP46" si="10">G38/$G8+IF((G$2-$G8+1)&gt;0,-INDEX($G38:$AP38,1,(G$2-$G8+1))/$G8,0)</f>
        <v>0</v>
      </c>
      <c r="H46" s="2">
        <f t="shared" si="10"/>
        <v>0</v>
      </c>
      <c r="I46" s="2">
        <f t="shared" si="10"/>
        <v>0</v>
      </c>
      <c r="J46" s="2">
        <f t="shared" si="10"/>
        <v>0</v>
      </c>
      <c r="K46" s="2">
        <f t="shared" si="10"/>
        <v>0</v>
      </c>
      <c r="L46" s="2">
        <f t="shared" si="10"/>
        <v>0</v>
      </c>
      <c r="M46" s="2">
        <f t="shared" si="10"/>
        <v>0</v>
      </c>
      <c r="N46" s="2">
        <f t="shared" si="10"/>
        <v>0</v>
      </c>
      <c r="O46" s="2">
        <f t="shared" si="10"/>
        <v>0</v>
      </c>
      <c r="P46" s="2">
        <f t="shared" si="10"/>
        <v>0</v>
      </c>
      <c r="Q46" s="2">
        <f t="shared" si="10"/>
        <v>0</v>
      </c>
      <c r="R46" s="2">
        <f t="shared" si="10"/>
        <v>0</v>
      </c>
      <c r="S46" s="2">
        <f t="shared" si="10"/>
        <v>0</v>
      </c>
      <c r="T46" s="2">
        <f t="shared" si="10"/>
        <v>0</v>
      </c>
      <c r="U46" s="2">
        <f t="shared" si="10"/>
        <v>0</v>
      </c>
      <c r="V46" s="2">
        <f t="shared" si="10"/>
        <v>0</v>
      </c>
      <c r="W46" s="2">
        <f t="shared" si="10"/>
        <v>0</v>
      </c>
      <c r="X46" s="2">
        <f t="shared" si="10"/>
        <v>0</v>
      </c>
      <c r="Y46" s="2">
        <f t="shared" si="10"/>
        <v>0</v>
      </c>
      <c r="Z46" s="2">
        <f t="shared" si="10"/>
        <v>0</v>
      </c>
      <c r="AA46" s="2">
        <f t="shared" si="10"/>
        <v>0</v>
      </c>
      <c r="AB46" s="2">
        <f t="shared" si="10"/>
        <v>0</v>
      </c>
      <c r="AC46" s="2">
        <f t="shared" si="10"/>
        <v>0</v>
      </c>
      <c r="AD46" s="2">
        <f t="shared" si="10"/>
        <v>0</v>
      </c>
      <c r="AE46" s="2">
        <f t="shared" si="10"/>
        <v>0</v>
      </c>
      <c r="AF46" s="2">
        <f t="shared" si="10"/>
        <v>0</v>
      </c>
      <c r="AG46" s="2">
        <f t="shared" si="10"/>
        <v>0</v>
      </c>
      <c r="AH46" s="2">
        <f t="shared" si="10"/>
        <v>0</v>
      </c>
      <c r="AI46" s="2">
        <f t="shared" si="10"/>
        <v>0</v>
      </c>
      <c r="AJ46" s="2">
        <f t="shared" si="10"/>
        <v>0</v>
      </c>
      <c r="AK46" s="2">
        <f t="shared" si="10"/>
        <v>0</v>
      </c>
      <c r="AL46" s="2">
        <f t="shared" si="10"/>
        <v>0</v>
      </c>
      <c r="AM46" s="2">
        <f t="shared" si="10"/>
        <v>0</v>
      </c>
      <c r="AN46" s="2">
        <f t="shared" si="10"/>
        <v>0</v>
      </c>
      <c r="AO46" s="2">
        <f t="shared" si="10"/>
        <v>0</v>
      </c>
      <c r="AP46" s="2">
        <f t="shared" si="10"/>
        <v>0</v>
      </c>
    </row>
    <row r="47" spans="1:42" x14ac:dyDescent="0.3">
      <c r="E47" s="2" t="str">
        <f t="shared" si="9"/>
        <v>Valves and Meters</v>
      </c>
      <c r="F47" t="s">
        <v>7</v>
      </c>
      <c r="G47" s="2">
        <f t="shared" ref="G47:AP47" si="11">G39/$G9+IF((G$2-$G9+1)&gt;0,-INDEX($G39:$AP39,1,(G$2-$G9+1))/$G9,0)</f>
        <v>0</v>
      </c>
      <c r="H47" s="2">
        <f t="shared" si="11"/>
        <v>0</v>
      </c>
      <c r="I47" s="2">
        <f t="shared" si="11"/>
        <v>0</v>
      </c>
      <c r="J47" s="2">
        <f t="shared" si="11"/>
        <v>0</v>
      </c>
      <c r="K47" s="2">
        <f t="shared" si="11"/>
        <v>0</v>
      </c>
      <c r="L47" s="2">
        <f t="shared" si="11"/>
        <v>0</v>
      </c>
      <c r="M47" s="2">
        <f t="shared" si="11"/>
        <v>0</v>
      </c>
      <c r="N47" s="2">
        <f t="shared" si="11"/>
        <v>0</v>
      </c>
      <c r="O47" s="2">
        <f t="shared" si="11"/>
        <v>0</v>
      </c>
      <c r="P47" s="2">
        <f t="shared" si="11"/>
        <v>0</v>
      </c>
      <c r="Q47" s="2">
        <f t="shared" si="11"/>
        <v>0</v>
      </c>
      <c r="R47" s="2">
        <f t="shared" si="11"/>
        <v>0</v>
      </c>
      <c r="S47" s="2">
        <f t="shared" si="11"/>
        <v>0</v>
      </c>
      <c r="T47" s="2">
        <f t="shared" si="11"/>
        <v>0</v>
      </c>
      <c r="U47" s="2">
        <f t="shared" si="11"/>
        <v>0</v>
      </c>
      <c r="V47" s="2">
        <f t="shared" si="11"/>
        <v>0</v>
      </c>
      <c r="W47" s="2">
        <f t="shared" si="11"/>
        <v>0</v>
      </c>
      <c r="X47" s="2">
        <f t="shared" si="11"/>
        <v>0</v>
      </c>
      <c r="Y47" s="2">
        <f t="shared" si="11"/>
        <v>0</v>
      </c>
      <c r="Z47" s="2">
        <f t="shared" si="11"/>
        <v>0</v>
      </c>
      <c r="AA47" s="2">
        <f t="shared" si="11"/>
        <v>0</v>
      </c>
      <c r="AB47" s="2">
        <f t="shared" si="11"/>
        <v>0</v>
      </c>
      <c r="AC47" s="2">
        <f t="shared" si="11"/>
        <v>0</v>
      </c>
      <c r="AD47" s="2">
        <f t="shared" si="11"/>
        <v>0</v>
      </c>
      <c r="AE47" s="2">
        <f t="shared" si="11"/>
        <v>0</v>
      </c>
      <c r="AF47" s="2">
        <f t="shared" si="11"/>
        <v>0</v>
      </c>
      <c r="AG47" s="2">
        <f t="shared" si="11"/>
        <v>0</v>
      </c>
      <c r="AH47" s="2">
        <f t="shared" si="11"/>
        <v>0</v>
      </c>
      <c r="AI47" s="2">
        <f t="shared" si="11"/>
        <v>0</v>
      </c>
      <c r="AJ47" s="2">
        <f t="shared" si="11"/>
        <v>0</v>
      </c>
      <c r="AK47" s="2">
        <f t="shared" si="11"/>
        <v>0</v>
      </c>
      <c r="AL47" s="2">
        <f t="shared" si="11"/>
        <v>0</v>
      </c>
      <c r="AM47" s="2">
        <f t="shared" si="11"/>
        <v>0</v>
      </c>
      <c r="AN47" s="2">
        <f t="shared" si="11"/>
        <v>0</v>
      </c>
      <c r="AO47" s="2">
        <f t="shared" si="11"/>
        <v>0</v>
      </c>
      <c r="AP47" s="2">
        <f t="shared" si="11"/>
        <v>0</v>
      </c>
    </row>
    <row r="48" spans="1:42" x14ac:dyDescent="0.3">
      <c r="E48" s="2" t="str">
        <f t="shared" si="9"/>
        <v>Temporary Assets</v>
      </c>
      <c r="F48" t="s">
        <v>7</v>
      </c>
      <c r="G48" s="2">
        <f t="shared" ref="G48:AP48" si="12">G40/$G10+IF((G$2-$G10+1)&gt;0,-INDEX($G40:$AP40,1,(G$2-$G10+1))/$G10,0)</f>
        <v>0</v>
      </c>
      <c r="H48" s="2">
        <f t="shared" si="12"/>
        <v>0</v>
      </c>
      <c r="I48" s="2">
        <f t="shared" si="12"/>
        <v>0</v>
      </c>
      <c r="J48" s="2">
        <f t="shared" si="12"/>
        <v>0</v>
      </c>
      <c r="K48" s="2">
        <f t="shared" si="12"/>
        <v>0</v>
      </c>
      <c r="L48" s="2">
        <f t="shared" si="12"/>
        <v>0</v>
      </c>
      <c r="M48" s="2">
        <f t="shared" si="12"/>
        <v>0</v>
      </c>
      <c r="N48" s="2">
        <f t="shared" si="12"/>
        <v>0</v>
      </c>
      <c r="O48" s="2">
        <f t="shared" si="12"/>
        <v>0</v>
      </c>
      <c r="P48" s="2">
        <f t="shared" si="12"/>
        <v>0</v>
      </c>
      <c r="Q48" s="2">
        <f t="shared" si="12"/>
        <v>0</v>
      </c>
      <c r="R48" s="2">
        <f t="shared" si="12"/>
        <v>0</v>
      </c>
      <c r="S48" s="2">
        <f t="shared" si="12"/>
        <v>0</v>
      </c>
      <c r="T48" s="2">
        <f t="shared" si="12"/>
        <v>0</v>
      </c>
      <c r="U48" s="2">
        <f t="shared" si="12"/>
        <v>0</v>
      </c>
      <c r="V48" s="2">
        <f t="shared" si="12"/>
        <v>0</v>
      </c>
      <c r="W48" s="2">
        <f t="shared" si="12"/>
        <v>0</v>
      </c>
      <c r="X48" s="2">
        <f t="shared" si="12"/>
        <v>0</v>
      </c>
      <c r="Y48" s="2">
        <f t="shared" si="12"/>
        <v>0</v>
      </c>
      <c r="Z48" s="2">
        <f t="shared" si="12"/>
        <v>0</v>
      </c>
      <c r="AA48" s="2">
        <f t="shared" si="12"/>
        <v>0</v>
      </c>
      <c r="AB48" s="2">
        <f t="shared" si="12"/>
        <v>0</v>
      </c>
      <c r="AC48" s="2">
        <f t="shared" si="12"/>
        <v>0</v>
      </c>
      <c r="AD48" s="2">
        <f t="shared" si="12"/>
        <v>0</v>
      </c>
      <c r="AE48" s="2">
        <f t="shared" si="12"/>
        <v>0</v>
      </c>
      <c r="AF48" s="2">
        <f t="shared" si="12"/>
        <v>0</v>
      </c>
      <c r="AG48" s="2">
        <f t="shared" si="12"/>
        <v>0</v>
      </c>
      <c r="AH48" s="2">
        <f t="shared" si="12"/>
        <v>0</v>
      </c>
      <c r="AI48" s="2">
        <f t="shared" si="12"/>
        <v>0</v>
      </c>
      <c r="AJ48" s="2">
        <f t="shared" si="12"/>
        <v>0</v>
      </c>
      <c r="AK48" s="2">
        <f t="shared" si="12"/>
        <v>0</v>
      </c>
      <c r="AL48" s="2">
        <f t="shared" si="12"/>
        <v>0</v>
      </c>
      <c r="AM48" s="2">
        <f t="shared" si="12"/>
        <v>0</v>
      </c>
      <c r="AN48" s="2">
        <f t="shared" si="12"/>
        <v>0</v>
      </c>
      <c r="AO48" s="2">
        <f t="shared" si="12"/>
        <v>0</v>
      </c>
      <c r="AP48" s="2">
        <f t="shared" si="12"/>
        <v>0</v>
      </c>
    </row>
    <row r="49" spans="1:42" x14ac:dyDescent="0.3">
      <c r="G49" s="2"/>
      <c r="H49" s="2"/>
      <c r="I49" s="2"/>
      <c r="J49" s="2"/>
      <c r="K49" s="2"/>
      <c r="L49" s="2"/>
      <c r="M49" s="2"/>
      <c r="N49" s="2"/>
      <c r="O49" s="2"/>
      <c r="P49" s="2"/>
      <c r="Q49" s="2"/>
    </row>
    <row r="50" spans="1:42" x14ac:dyDescent="0.3">
      <c r="D50" s="3" t="s">
        <v>136</v>
      </c>
      <c r="F50" t="s">
        <v>7</v>
      </c>
      <c r="G50" s="2">
        <f>SUM($G$45:G48)</f>
        <v>6666.666666666667</v>
      </c>
      <c r="H50" s="2">
        <f>SUM($G$45:H48)</f>
        <v>23333.333333333336</v>
      </c>
      <c r="I50" s="2">
        <f>SUM($G$45:I48)</f>
        <v>23333.333333333336</v>
      </c>
      <c r="J50" s="2">
        <f>SUM($G$45:J48)</f>
        <v>23333.333333333336</v>
      </c>
      <c r="K50" s="2">
        <f>SUM($G$45:K48)</f>
        <v>23333.333333333336</v>
      </c>
      <c r="L50" s="2">
        <f>SUM($G$45:L48)</f>
        <v>23333.333333333336</v>
      </c>
      <c r="M50" s="2">
        <f>SUM($G$45:M48)</f>
        <v>23333.333333333336</v>
      </c>
      <c r="N50" s="2">
        <f>SUM($G$45:N48)</f>
        <v>23333.333333333336</v>
      </c>
      <c r="O50" s="2">
        <f>SUM($G$45:O48)</f>
        <v>23333.333333333336</v>
      </c>
      <c r="P50" s="2">
        <f>SUM($G$45:P48)</f>
        <v>23333.333333333336</v>
      </c>
      <c r="Q50" s="2">
        <f>SUM($G$45:Q48)</f>
        <v>23333.333333333336</v>
      </c>
      <c r="R50" s="2">
        <f>SUM($G$45:R48)</f>
        <v>23333.333333333336</v>
      </c>
      <c r="S50" s="2">
        <f>SUM($G$45:S48)</f>
        <v>23333.333333333336</v>
      </c>
      <c r="T50" s="2">
        <f>SUM($G$45:T48)</f>
        <v>23333.333333333336</v>
      </c>
      <c r="U50" s="2">
        <f>SUM($G$45:U48)</f>
        <v>23333.333333333336</v>
      </c>
      <c r="V50" s="2">
        <f>SUM($G$45:V48)</f>
        <v>23333.333333333336</v>
      </c>
      <c r="W50" s="2">
        <f>SUM($G$45:W48)</f>
        <v>23333.333333333336</v>
      </c>
      <c r="X50" s="2">
        <f>SUM($G$45:X48)</f>
        <v>23333.333333333336</v>
      </c>
      <c r="Y50" s="2">
        <f>SUM($G$45:Y48)</f>
        <v>23333.333333333336</v>
      </c>
      <c r="Z50" s="2">
        <f>SUM($G$45:Z48)</f>
        <v>23333.333333333336</v>
      </c>
      <c r="AA50" s="2">
        <f>SUM($G$45:AA48)</f>
        <v>23333.333333333336</v>
      </c>
      <c r="AB50" s="2">
        <f>SUM($G$45:AB48)</f>
        <v>23333.333333333336</v>
      </c>
      <c r="AC50" s="2">
        <f>SUM($G$45:AC48)</f>
        <v>23333.333333333336</v>
      </c>
      <c r="AD50" s="2">
        <f>SUM($G$45:AD48)</f>
        <v>23333.333333333336</v>
      </c>
      <c r="AE50" s="2">
        <f>SUM($G$45:AE48)</f>
        <v>23333.333333333336</v>
      </c>
      <c r="AF50" s="2">
        <f>SUM($G$45:AF48)</f>
        <v>23333.333333333336</v>
      </c>
      <c r="AG50" s="2">
        <f>SUM($G$45:AG48)</f>
        <v>23333.333333333336</v>
      </c>
      <c r="AH50" s="2">
        <f>SUM($G$45:AH48)</f>
        <v>23333.333333333336</v>
      </c>
      <c r="AI50" s="2">
        <f>SUM($G$45:AI48)</f>
        <v>23333.333333333336</v>
      </c>
      <c r="AJ50" s="2">
        <f>SUM($G$45:AJ48)</f>
        <v>23333.333333333336</v>
      </c>
      <c r="AK50" s="2">
        <f>SUM($G$45:AK48)</f>
        <v>23333.333333333336</v>
      </c>
      <c r="AL50" s="2">
        <f>SUM($G$45:AL48)</f>
        <v>23333.333333333336</v>
      </c>
      <c r="AM50" s="2">
        <f>SUM($G$45:AM48)</f>
        <v>23333.333333333336</v>
      </c>
      <c r="AN50" s="2">
        <f>SUM($G$45:AN48)</f>
        <v>23333.333333333336</v>
      </c>
      <c r="AO50" s="2">
        <f>SUM($G$45:AO48)</f>
        <v>23333.333333333336</v>
      </c>
      <c r="AP50" s="2">
        <f>SUM($G$45:AP48)</f>
        <v>23333.333333333336</v>
      </c>
    </row>
    <row r="51" spans="1:42" x14ac:dyDescent="0.3">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x14ac:dyDescent="0.3">
      <c r="A52" s="15">
        <f>'Notes &amp; Assumptions'!A25</f>
        <v>12</v>
      </c>
      <c r="C52" s="1" t="s">
        <v>110</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x14ac:dyDescent="0.3">
      <c r="E53" t="s">
        <v>110</v>
      </c>
      <c r="F53" t="s">
        <v>7</v>
      </c>
      <c r="G53" s="11">
        <v>1000000</v>
      </c>
      <c r="H53" s="11">
        <v>1000000</v>
      </c>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row>
    <row r="55" spans="1:42" x14ac:dyDescent="0.3">
      <c r="C55" s="1" t="s">
        <v>25</v>
      </c>
      <c r="D55" s="1"/>
    </row>
    <row r="56" spans="1:42" x14ac:dyDescent="0.3">
      <c r="A56" s="15">
        <f>'Notes &amp; Assumptions'!A26</f>
        <v>13</v>
      </c>
      <c r="D56" t="s">
        <v>2</v>
      </c>
    </row>
    <row r="57" spans="1:42" x14ac:dyDescent="0.3">
      <c r="E57" s="2" t="str">
        <f>E7</f>
        <v>Pipes</v>
      </c>
      <c r="F57" t="s">
        <v>7</v>
      </c>
      <c r="G57" s="11"/>
      <c r="H57" s="11"/>
      <c r="I57" s="11"/>
      <c r="J57" s="11"/>
      <c r="K57" s="11"/>
      <c r="L57" s="11"/>
      <c r="M57" s="11"/>
      <c r="N57" s="11"/>
      <c r="O57" s="11"/>
      <c r="P57" s="11"/>
      <c r="Q57" s="11">
        <v>1000000</v>
      </c>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row>
    <row r="58" spans="1:42" x14ac:dyDescent="0.3">
      <c r="E58" s="2" t="str">
        <f>E8</f>
        <v>Pumps</v>
      </c>
      <c r="F58" t="s">
        <v>7</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row>
    <row r="59" spans="1:42" x14ac:dyDescent="0.3">
      <c r="E59" s="2" t="str">
        <f>E9</f>
        <v>Valves and Meters</v>
      </c>
      <c r="F59" t="s">
        <v>7</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row>
    <row r="60" spans="1:42" x14ac:dyDescent="0.3">
      <c r="E60" t="s">
        <v>132</v>
      </c>
      <c r="F60" t="s">
        <v>7</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row>
    <row r="61" spans="1:42" x14ac:dyDescent="0.3">
      <c r="G61" s="2">
        <f>SUM(G57:G60)</f>
        <v>0</v>
      </c>
      <c r="H61" s="2">
        <f t="shared" ref="H61" si="13">SUM(H57:H60)</f>
        <v>0</v>
      </c>
      <c r="I61" s="2">
        <f t="shared" ref="I61" si="14">SUM(I57:I60)</f>
        <v>0</v>
      </c>
      <c r="J61" s="2">
        <f t="shared" ref="J61" si="15">SUM(J57:J60)</f>
        <v>0</v>
      </c>
      <c r="K61" s="2">
        <f t="shared" ref="K61" si="16">SUM(K57:K60)</f>
        <v>0</v>
      </c>
      <c r="L61" s="2">
        <f t="shared" ref="L61" si="17">SUM(L57:L60)</f>
        <v>0</v>
      </c>
      <c r="M61" s="2">
        <f t="shared" ref="M61" si="18">SUM(M57:M60)</f>
        <v>0</v>
      </c>
      <c r="N61" s="2">
        <f t="shared" ref="N61" si="19">SUM(N57:N60)</f>
        <v>0</v>
      </c>
      <c r="O61" s="2">
        <f t="shared" ref="O61" si="20">SUM(O57:O60)</f>
        <v>0</v>
      </c>
      <c r="P61" s="2">
        <f t="shared" ref="P61" si="21">SUM(P57:P60)</f>
        <v>0</v>
      </c>
      <c r="Q61" s="2">
        <f t="shared" ref="Q61" si="22">SUM(Q57:Q60)</f>
        <v>1000000</v>
      </c>
      <c r="R61" s="2">
        <f t="shared" ref="R61" si="23">SUM(R57:R60)</f>
        <v>0</v>
      </c>
      <c r="S61" s="2">
        <f t="shared" ref="S61" si="24">SUM(S57:S60)</f>
        <v>0</v>
      </c>
      <c r="T61" s="2">
        <f t="shared" ref="T61" si="25">SUM(T57:T60)</f>
        <v>0</v>
      </c>
      <c r="U61" s="2">
        <f t="shared" ref="U61" si="26">SUM(U57:U60)</f>
        <v>0</v>
      </c>
      <c r="V61" s="2">
        <f t="shared" ref="V61" si="27">SUM(V57:V60)</f>
        <v>0</v>
      </c>
      <c r="W61" s="2">
        <f t="shared" ref="W61" si="28">SUM(W57:W60)</f>
        <v>0</v>
      </c>
      <c r="X61" s="2">
        <f t="shared" ref="X61" si="29">SUM(X57:X60)</f>
        <v>0</v>
      </c>
      <c r="Y61" s="2">
        <f t="shared" ref="Y61:AO61" si="30">SUM(Y57:Y60)</f>
        <v>0</v>
      </c>
      <c r="Z61" s="2">
        <f t="shared" ref="Z61:AP61" si="31">SUM(Z57:Z60)</f>
        <v>0</v>
      </c>
      <c r="AA61" s="2">
        <f t="shared" si="30"/>
        <v>0</v>
      </c>
      <c r="AB61" s="2">
        <f t="shared" si="31"/>
        <v>0</v>
      </c>
      <c r="AC61" s="2">
        <f t="shared" si="30"/>
        <v>0</v>
      </c>
      <c r="AD61" s="2">
        <f t="shared" si="31"/>
        <v>0</v>
      </c>
      <c r="AE61" s="2">
        <f t="shared" si="30"/>
        <v>0</v>
      </c>
      <c r="AF61" s="2">
        <f t="shared" si="31"/>
        <v>0</v>
      </c>
      <c r="AG61" s="2">
        <f t="shared" si="30"/>
        <v>0</v>
      </c>
      <c r="AH61" s="2">
        <f t="shared" si="31"/>
        <v>0</v>
      </c>
      <c r="AI61" s="2">
        <f t="shared" si="30"/>
        <v>0</v>
      </c>
      <c r="AJ61" s="2">
        <f t="shared" si="31"/>
        <v>0</v>
      </c>
      <c r="AK61" s="2">
        <f t="shared" si="30"/>
        <v>0</v>
      </c>
      <c r="AL61" s="2">
        <f t="shared" si="31"/>
        <v>0</v>
      </c>
      <c r="AM61" s="2">
        <f t="shared" si="30"/>
        <v>0</v>
      </c>
      <c r="AN61" s="2">
        <f t="shared" si="31"/>
        <v>0</v>
      </c>
      <c r="AO61" s="2">
        <f t="shared" si="30"/>
        <v>0</v>
      </c>
      <c r="AP61" s="2">
        <f t="shared" si="31"/>
        <v>0</v>
      </c>
    </row>
    <row r="63" spans="1:42" x14ac:dyDescent="0.3">
      <c r="D63" s="3" t="s">
        <v>137</v>
      </c>
      <c r="G63" s="2"/>
      <c r="H63" s="2"/>
      <c r="I63" s="2"/>
      <c r="J63" s="2"/>
      <c r="K63" s="2"/>
      <c r="L63" s="2"/>
      <c r="M63" s="2"/>
      <c r="N63" s="2"/>
      <c r="O63" s="2"/>
      <c r="P63" s="2"/>
      <c r="Q63" s="2"/>
    </row>
    <row r="64" spans="1:42" x14ac:dyDescent="0.3">
      <c r="E64" s="2" t="str">
        <f>E57</f>
        <v>Pipes</v>
      </c>
      <c r="F64" t="s">
        <v>7</v>
      </c>
      <c r="G64" s="2">
        <f>G57/$G7+IF((G$2-$G7+1)&gt;0,-INDEX($G57:$AP57,1,(G$2-$G7+1))/$G7,0)</f>
        <v>0</v>
      </c>
      <c r="H64" s="2">
        <f t="shared" ref="H64:AP64" si="32">H57/$G7+IF((H$2-$G7+1)&gt;0,-INDEX($G57:$AP57,1,(H$2-$G7+1))/$G7,0)</f>
        <v>0</v>
      </c>
      <c r="I64" s="2">
        <f t="shared" si="32"/>
        <v>0</v>
      </c>
      <c r="J64" s="2">
        <f t="shared" si="32"/>
        <v>0</v>
      </c>
      <c r="K64" s="2">
        <f t="shared" si="32"/>
        <v>0</v>
      </c>
      <c r="L64" s="2">
        <f t="shared" si="32"/>
        <v>0</v>
      </c>
      <c r="M64" s="2">
        <f t="shared" si="32"/>
        <v>0</v>
      </c>
      <c r="N64" s="2">
        <f t="shared" si="32"/>
        <v>0</v>
      </c>
      <c r="O64" s="2">
        <f t="shared" si="32"/>
        <v>0</v>
      </c>
      <c r="P64" s="2">
        <f t="shared" si="32"/>
        <v>0</v>
      </c>
      <c r="Q64" s="2">
        <f t="shared" si="32"/>
        <v>16666.666666666668</v>
      </c>
      <c r="R64" s="2">
        <f t="shared" si="32"/>
        <v>0</v>
      </c>
      <c r="S64" s="2">
        <f t="shared" si="32"/>
        <v>0</v>
      </c>
      <c r="T64" s="2">
        <f t="shared" si="32"/>
        <v>0</v>
      </c>
      <c r="U64" s="2">
        <f t="shared" si="32"/>
        <v>0</v>
      </c>
      <c r="V64" s="2">
        <f t="shared" si="32"/>
        <v>0</v>
      </c>
      <c r="W64" s="2">
        <f t="shared" si="32"/>
        <v>0</v>
      </c>
      <c r="X64" s="2">
        <f t="shared" si="32"/>
        <v>0</v>
      </c>
      <c r="Y64" s="2">
        <f t="shared" si="32"/>
        <v>0</v>
      </c>
      <c r="Z64" s="2">
        <f t="shared" si="32"/>
        <v>0</v>
      </c>
      <c r="AA64" s="2">
        <f t="shared" si="32"/>
        <v>0</v>
      </c>
      <c r="AB64" s="2">
        <f t="shared" si="32"/>
        <v>0</v>
      </c>
      <c r="AC64" s="2">
        <f t="shared" si="32"/>
        <v>0</v>
      </c>
      <c r="AD64" s="2">
        <f t="shared" si="32"/>
        <v>0</v>
      </c>
      <c r="AE64" s="2">
        <f t="shared" si="32"/>
        <v>0</v>
      </c>
      <c r="AF64" s="2">
        <f t="shared" si="32"/>
        <v>0</v>
      </c>
      <c r="AG64" s="2">
        <f t="shared" si="32"/>
        <v>0</v>
      </c>
      <c r="AH64" s="2">
        <f t="shared" si="32"/>
        <v>0</v>
      </c>
      <c r="AI64" s="2">
        <f t="shared" si="32"/>
        <v>0</v>
      </c>
      <c r="AJ64" s="2">
        <f t="shared" si="32"/>
        <v>0</v>
      </c>
      <c r="AK64" s="2">
        <f t="shared" si="32"/>
        <v>0</v>
      </c>
      <c r="AL64" s="2">
        <f t="shared" si="32"/>
        <v>0</v>
      </c>
      <c r="AM64" s="2">
        <f t="shared" si="32"/>
        <v>0</v>
      </c>
      <c r="AN64" s="2">
        <f t="shared" si="32"/>
        <v>0</v>
      </c>
      <c r="AO64" s="2">
        <f t="shared" si="32"/>
        <v>0</v>
      </c>
      <c r="AP64" s="2">
        <f t="shared" si="32"/>
        <v>0</v>
      </c>
    </row>
    <row r="65" spans="1:42" x14ac:dyDescent="0.3">
      <c r="E65" s="2" t="str">
        <f t="shared" ref="E65:E66" si="33">E58</f>
        <v>Pumps</v>
      </c>
      <c r="F65" t="s">
        <v>7</v>
      </c>
      <c r="G65" s="2">
        <f t="shared" ref="G65:AP65" si="34">G58/$G8+IF((G$2-$G8+1)&gt;0,-INDEX($G58:$AP58,1,(G$2-$G8+1))/$G8,0)</f>
        <v>0</v>
      </c>
      <c r="H65" s="2">
        <f t="shared" si="34"/>
        <v>0</v>
      </c>
      <c r="I65" s="2">
        <f t="shared" si="34"/>
        <v>0</v>
      </c>
      <c r="J65" s="2">
        <f t="shared" si="34"/>
        <v>0</v>
      </c>
      <c r="K65" s="2">
        <f t="shared" si="34"/>
        <v>0</v>
      </c>
      <c r="L65" s="2">
        <f t="shared" si="34"/>
        <v>0</v>
      </c>
      <c r="M65" s="2">
        <f t="shared" si="34"/>
        <v>0</v>
      </c>
      <c r="N65" s="2">
        <f t="shared" si="34"/>
        <v>0</v>
      </c>
      <c r="O65" s="2">
        <f t="shared" si="34"/>
        <v>0</v>
      </c>
      <c r="P65" s="2">
        <f t="shared" si="34"/>
        <v>0</v>
      </c>
      <c r="Q65" s="2">
        <f t="shared" si="34"/>
        <v>0</v>
      </c>
      <c r="R65" s="2">
        <f t="shared" si="34"/>
        <v>0</v>
      </c>
      <c r="S65" s="2">
        <f t="shared" si="34"/>
        <v>0</v>
      </c>
      <c r="T65" s="2">
        <f t="shared" si="34"/>
        <v>0</v>
      </c>
      <c r="U65" s="2">
        <f t="shared" si="34"/>
        <v>0</v>
      </c>
      <c r="V65" s="2">
        <f t="shared" si="34"/>
        <v>0</v>
      </c>
      <c r="W65" s="2">
        <f t="shared" si="34"/>
        <v>0</v>
      </c>
      <c r="X65" s="2">
        <f t="shared" si="34"/>
        <v>0</v>
      </c>
      <c r="Y65" s="2">
        <f t="shared" si="34"/>
        <v>0</v>
      </c>
      <c r="Z65" s="2">
        <f t="shared" si="34"/>
        <v>0</v>
      </c>
      <c r="AA65" s="2">
        <f t="shared" si="34"/>
        <v>0</v>
      </c>
      <c r="AB65" s="2">
        <f t="shared" si="34"/>
        <v>0</v>
      </c>
      <c r="AC65" s="2">
        <f t="shared" si="34"/>
        <v>0</v>
      </c>
      <c r="AD65" s="2">
        <f t="shared" si="34"/>
        <v>0</v>
      </c>
      <c r="AE65" s="2">
        <f t="shared" si="34"/>
        <v>0</v>
      </c>
      <c r="AF65" s="2">
        <f t="shared" si="34"/>
        <v>0</v>
      </c>
      <c r="AG65" s="2">
        <f t="shared" si="34"/>
        <v>0</v>
      </c>
      <c r="AH65" s="2">
        <f t="shared" si="34"/>
        <v>0</v>
      </c>
      <c r="AI65" s="2">
        <f t="shared" si="34"/>
        <v>0</v>
      </c>
      <c r="AJ65" s="2">
        <f t="shared" si="34"/>
        <v>0</v>
      </c>
      <c r="AK65" s="2">
        <f t="shared" si="34"/>
        <v>0</v>
      </c>
      <c r="AL65" s="2">
        <f t="shared" si="34"/>
        <v>0</v>
      </c>
      <c r="AM65" s="2">
        <f t="shared" si="34"/>
        <v>0</v>
      </c>
      <c r="AN65" s="2">
        <f t="shared" si="34"/>
        <v>0</v>
      </c>
      <c r="AO65" s="2">
        <f t="shared" si="34"/>
        <v>0</v>
      </c>
      <c r="AP65" s="2">
        <f t="shared" si="34"/>
        <v>0</v>
      </c>
    </row>
    <row r="66" spans="1:42" x14ac:dyDescent="0.3">
      <c r="E66" s="2" t="str">
        <f t="shared" si="33"/>
        <v>Valves and Meters</v>
      </c>
      <c r="F66" t="s">
        <v>7</v>
      </c>
      <c r="G66" s="2">
        <f t="shared" ref="G66:AP66" si="35">G59/$G9+IF((G$2-$G9+1)&gt;0,-INDEX($G59:$AP59,1,(G$2-$G9+1))/$G9,0)</f>
        <v>0</v>
      </c>
      <c r="H66" s="2">
        <f t="shared" si="35"/>
        <v>0</v>
      </c>
      <c r="I66" s="2">
        <f t="shared" si="35"/>
        <v>0</v>
      </c>
      <c r="J66" s="2">
        <f t="shared" si="35"/>
        <v>0</v>
      </c>
      <c r="K66" s="2">
        <f t="shared" si="35"/>
        <v>0</v>
      </c>
      <c r="L66" s="2">
        <f t="shared" si="35"/>
        <v>0</v>
      </c>
      <c r="M66" s="2">
        <f t="shared" si="35"/>
        <v>0</v>
      </c>
      <c r="N66" s="2">
        <f t="shared" si="35"/>
        <v>0</v>
      </c>
      <c r="O66" s="2">
        <f t="shared" si="35"/>
        <v>0</v>
      </c>
      <c r="P66" s="2">
        <f t="shared" si="35"/>
        <v>0</v>
      </c>
      <c r="Q66" s="2">
        <f t="shared" si="35"/>
        <v>0</v>
      </c>
      <c r="R66" s="2">
        <f t="shared" si="35"/>
        <v>0</v>
      </c>
      <c r="S66" s="2">
        <f t="shared" si="35"/>
        <v>0</v>
      </c>
      <c r="T66" s="2">
        <f t="shared" si="35"/>
        <v>0</v>
      </c>
      <c r="U66" s="2">
        <f t="shared" si="35"/>
        <v>0</v>
      </c>
      <c r="V66" s="2">
        <f t="shared" si="35"/>
        <v>0</v>
      </c>
      <c r="W66" s="2">
        <f t="shared" si="35"/>
        <v>0</v>
      </c>
      <c r="X66" s="2">
        <f t="shared" si="35"/>
        <v>0</v>
      </c>
      <c r="Y66" s="2">
        <f t="shared" si="35"/>
        <v>0</v>
      </c>
      <c r="Z66" s="2">
        <f t="shared" si="35"/>
        <v>0</v>
      </c>
      <c r="AA66" s="2">
        <f t="shared" si="35"/>
        <v>0</v>
      </c>
      <c r="AB66" s="2">
        <f t="shared" si="35"/>
        <v>0</v>
      </c>
      <c r="AC66" s="2">
        <f t="shared" si="35"/>
        <v>0</v>
      </c>
      <c r="AD66" s="2">
        <f t="shared" si="35"/>
        <v>0</v>
      </c>
      <c r="AE66" s="2">
        <f t="shared" si="35"/>
        <v>0</v>
      </c>
      <c r="AF66" s="2">
        <f t="shared" si="35"/>
        <v>0</v>
      </c>
      <c r="AG66" s="2">
        <f t="shared" si="35"/>
        <v>0</v>
      </c>
      <c r="AH66" s="2">
        <f t="shared" si="35"/>
        <v>0</v>
      </c>
      <c r="AI66" s="2">
        <f t="shared" si="35"/>
        <v>0</v>
      </c>
      <c r="AJ66" s="2">
        <f t="shared" si="35"/>
        <v>0</v>
      </c>
      <c r="AK66" s="2">
        <f t="shared" si="35"/>
        <v>0</v>
      </c>
      <c r="AL66" s="2">
        <f t="shared" si="35"/>
        <v>0</v>
      </c>
      <c r="AM66" s="2">
        <f t="shared" si="35"/>
        <v>0</v>
      </c>
      <c r="AN66" s="2">
        <f t="shared" si="35"/>
        <v>0</v>
      </c>
      <c r="AO66" s="2">
        <f t="shared" si="35"/>
        <v>0</v>
      </c>
      <c r="AP66" s="2">
        <f t="shared" si="35"/>
        <v>0</v>
      </c>
    </row>
    <row r="68" spans="1:42" x14ac:dyDescent="0.3">
      <c r="D68" s="3" t="s">
        <v>138</v>
      </c>
      <c r="F68" t="s">
        <v>7</v>
      </c>
      <c r="G68" s="2">
        <f>SUM($G$64:G66)</f>
        <v>0</v>
      </c>
      <c r="H68" s="2">
        <f>SUM($G$64:H66)</f>
        <v>0</v>
      </c>
      <c r="I68" s="2">
        <f>SUM($G$64:I66)</f>
        <v>0</v>
      </c>
      <c r="J68" s="2">
        <f>SUM($G$64:J66)</f>
        <v>0</v>
      </c>
      <c r="K68" s="2">
        <f>SUM($G$64:K66)</f>
        <v>0</v>
      </c>
      <c r="L68" s="2">
        <f>SUM($G$64:L66)</f>
        <v>0</v>
      </c>
      <c r="M68" s="2">
        <f>SUM($G$64:M66)</f>
        <v>0</v>
      </c>
      <c r="N68" s="2">
        <f>SUM($G$64:N66)</f>
        <v>0</v>
      </c>
      <c r="O68" s="2">
        <f>SUM($G$64:O66)</f>
        <v>0</v>
      </c>
      <c r="P68" s="2">
        <f>SUM($G$64:P66)</f>
        <v>0</v>
      </c>
      <c r="Q68" s="2">
        <f>SUM($G$64:Q66)</f>
        <v>16666.666666666668</v>
      </c>
      <c r="R68" s="2">
        <f>SUM($G$64:R66)</f>
        <v>16666.666666666668</v>
      </c>
      <c r="S68" s="2">
        <f>SUM($G$64:S66)</f>
        <v>16666.666666666668</v>
      </c>
      <c r="T68" s="2">
        <f>SUM($G$64:T66)</f>
        <v>16666.666666666668</v>
      </c>
      <c r="U68" s="2">
        <f>SUM($G$64:U66)</f>
        <v>16666.666666666668</v>
      </c>
      <c r="V68" s="2">
        <f>SUM($G$64:V66)</f>
        <v>16666.666666666668</v>
      </c>
      <c r="W68" s="2">
        <f>SUM($G$64:W66)</f>
        <v>16666.666666666668</v>
      </c>
      <c r="X68" s="2">
        <f>SUM($G$64:X66)</f>
        <v>16666.666666666668</v>
      </c>
      <c r="Y68" s="2">
        <f>SUM($G$64:Y66)</f>
        <v>16666.666666666668</v>
      </c>
      <c r="Z68" s="2">
        <f>SUM($G$64:Z66)</f>
        <v>16666.666666666668</v>
      </c>
      <c r="AA68" s="2">
        <f>SUM($G$64:AA66)</f>
        <v>16666.666666666668</v>
      </c>
      <c r="AB68" s="2">
        <f>SUM($G$64:AB66)</f>
        <v>16666.666666666668</v>
      </c>
      <c r="AC68" s="2">
        <f>SUM($G$64:AC66)</f>
        <v>16666.666666666668</v>
      </c>
      <c r="AD68" s="2">
        <f>SUM($G$64:AD66)</f>
        <v>16666.666666666668</v>
      </c>
      <c r="AE68" s="2">
        <f>SUM($G$64:AE66)</f>
        <v>16666.666666666668</v>
      </c>
      <c r="AF68" s="2">
        <f>SUM($G$64:AF66)</f>
        <v>16666.666666666668</v>
      </c>
      <c r="AG68" s="2">
        <f>SUM($G$64:AG66)</f>
        <v>16666.666666666668</v>
      </c>
      <c r="AH68" s="2">
        <f>SUM($G$64:AH66)</f>
        <v>16666.666666666668</v>
      </c>
      <c r="AI68" s="2">
        <f>SUM($G$64:AI66)</f>
        <v>16666.666666666668</v>
      </c>
      <c r="AJ68" s="2">
        <f>SUM($G$64:AJ66)</f>
        <v>16666.666666666668</v>
      </c>
      <c r="AK68" s="2">
        <f>SUM($G$64:AK66)</f>
        <v>16666.666666666668</v>
      </c>
      <c r="AL68" s="2">
        <f>SUM($G$64:AL66)</f>
        <v>16666.666666666668</v>
      </c>
      <c r="AM68" s="2">
        <f>SUM($G$64:AM66)</f>
        <v>16666.666666666668</v>
      </c>
      <c r="AN68" s="2">
        <f>SUM($G$64:AN66)</f>
        <v>16666.666666666668</v>
      </c>
      <c r="AO68" s="2">
        <f>SUM($G$64:AO66)</f>
        <v>16666.666666666668</v>
      </c>
      <c r="AP68" s="2">
        <f>SUM($G$64:AP66)</f>
        <v>16666.666666666668</v>
      </c>
    </row>
    <row r="70" spans="1:42" x14ac:dyDescent="0.3">
      <c r="A70" s="15">
        <f>'Notes &amp; Assumptions'!A27</f>
        <v>14</v>
      </c>
      <c r="D70" t="s">
        <v>6</v>
      </c>
    </row>
    <row r="71" spans="1:42" x14ac:dyDescent="0.3">
      <c r="E71" s="2" t="str">
        <f>E7</f>
        <v>Pipes</v>
      </c>
      <c r="F71" t="s">
        <v>7</v>
      </c>
      <c r="G71" s="11"/>
      <c r="H71" s="11"/>
      <c r="I71" s="11"/>
      <c r="J71" s="11"/>
      <c r="K71" s="11"/>
      <c r="L71" s="11"/>
      <c r="M71" s="11"/>
      <c r="N71" s="11"/>
      <c r="O71" s="11"/>
      <c r="P71" s="11"/>
      <c r="Q71" s="11"/>
      <c r="R71" s="11"/>
      <c r="S71" s="11"/>
      <c r="T71" s="11"/>
      <c r="U71" s="11"/>
      <c r="V71" s="11"/>
      <c r="W71" s="11"/>
      <c r="X71" s="11"/>
      <c r="Y71" s="11"/>
      <c r="Z71" s="11">
        <v>1300000</v>
      </c>
      <c r="AA71" s="11"/>
      <c r="AB71" s="11"/>
      <c r="AC71" s="11"/>
      <c r="AD71" s="11"/>
      <c r="AE71" s="11"/>
      <c r="AF71" s="11"/>
      <c r="AG71" s="11"/>
      <c r="AH71" s="11"/>
      <c r="AI71" s="11"/>
      <c r="AJ71" s="11"/>
      <c r="AK71" s="11"/>
      <c r="AL71" s="11"/>
      <c r="AM71" s="11"/>
      <c r="AN71" s="11"/>
      <c r="AO71" s="11"/>
      <c r="AP71" s="11"/>
    </row>
    <row r="72" spans="1:42" x14ac:dyDescent="0.3">
      <c r="E72" s="2" t="str">
        <f>E8</f>
        <v>Pumps</v>
      </c>
      <c r="F72" t="s">
        <v>7</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row>
    <row r="73" spans="1:42" x14ac:dyDescent="0.3">
      <c r="E73" s="2" t="str">
        <f>E9</f>
        <v>Valves and Meters</v>
      </c>
      <c r="F73" t="s">
        <v>7</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row>
    <row r="74" spans="1:42" x14ac:dyDescent="0.3">
      <c r="E74" t="s">
        <v>132</v>
      </c>
      <c r="F74" t="s">
        <v>7</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row>
    <row r="75" spans="1:42" x14ac:dyDescent="0.3">
      <c r="G75" s="2">
        <f>SUM(G71:G74)</f>
        <v>0</v>
      </c>
      <c r="H75" s="2">
        <f t="shared" ref="H75" si="36">SUM(H71:H74)</f>
        <v>0</v>
      </c>
      <c r="I75" s="2">
        <f t="shared" ref="I75" si="37">SUM(I71:I74)</f>
        <v>0</v>
      </c>
      <c r="J75" s="2">
        <f t="shared" ref="J75" si="38">SUM(J71:J74)</f>
        <v>0</v>
      </c>
      <c r="K75" s="2">
        <f t="shared" ref="K75" si="39">SUM(K71:K74)</f>
        <v>0</v>
      </c>
      <c r="L75" s="2">
        <f t="shared" ref="L75" si="40">SUM(L71:L74)</f>
        <v>0</v>
      </c>
      <c r="M75" s="2">
        <f t="shared" ref="M75" si="41">SUM(M71:M74)</f>
        <v>0</v>
      </c>
      <c r="N75" s="2">
        <f t="shared" ref="N75" si="42">SUM(N71:N74)</f>
        <v>0</v>
      </c>
      <c r="O75" s="2">
        <f t="shared" ref="O75" si="43">SUM(O71:O74)</f>
        <v>0</v>
      </c>
      <c r="P75" s="2">
        <f t="shared" ref="P75" si="44">SUM(P71:P74)</f>
        <v>0</v>
      </c>
      <c r="Q75" s="2">
        <f t="shared" ref="Q75" si="45">SUM(Q71:Q74)</f>
        <v>0</v>
      </c>
      <c r="R75" s="2">
        <f t="shared" ref="R75" si="46">SUM(R71:R74)</f>
        <v>0</v>
      </c>
      <c r="S75" s="2">
        <f t="shared" ref="S75" si="47">SUM(S71:S74)</f>
        <v>0</v>
      </c>
      <c r="T75" s="2">
        <f t="shared" ref="T75" si="48">SUM(T71:T74)</f>
        <v>0</v>
      </c>
      <c r="U75" s="2">
        <f t="shared" ref="U75" si="49">SUM(U71:U74)</f>
        <v>0</v>
      </c>
      <c r="V75" s="2">
        <f t="shared" ref="V75" si="50">SUM(V71:V74)</f>
        <v>0</v>
      </c>
      <c r="W75" s="2">
        <f t="shared" ref="W75" si="51">SUM(W71:W74)</f>
        <v>0</v>
      </c>
      <c r="X75" s="2">
        <f t="shared" ref="X75" si="52">SUM(X71:X74)</f>
        <v>0</v>
      </c>
      <c r="Y75" s="2">
        <f t="shared" ref="Y75:AO75" si="53">SUM(Y71:Y74)</f>
        <v>0</v>
      </c>
      <c r="Z75" s="2">
        <f t="shared" ref="Z75:AP75" si="54">SUM(Z71:Z74)</f>
        <v>1300000</v>
      </c>
      <c r="AA75" s="2">
        <f t="shared" si="53"/>
        <v>0</v>
      </c>
      <c r="AB75" s="2">
        <f t="shared" si="54"/>
        <v>0</v>
      </c>
      <c r="AC75" s="2">
        <f t="shared" si="53"/>
        <v>0</v>
      </c>
      <c r="AD75" s="2">
        <f t="shared" si="54"/>
        <v>0</v>
      </c>
      <c r="AE75" s="2">
        <f t="shared" si="53"/>
        <v>0</v>
      </c>
      <c r="AF75" s="2">
        <f t="shared" si="54"/>
        <v>0</v>
      </c>
      <c r="AG75" s="2">
        <f t="shared" si="53"/>
        <v>0</v>
      </c>
      <c r="AH75" s="2">
        <f t="shared" si="54"/>
        <v>0</v>
      </c>
      <c r="AI75" s="2">
        <f t="shared" si="53"/>
        <v>0</v>
      </c>
      <c r="AJ75" s="2">
        <f t="shared" si="54"/>
        <v>0</v>
      </c>
      <c r="AK75" s="2">
        <f t="shared" si="53"/>
        <v>0</v>
      </c>
      <c r="AL75" s="2">
        <f t="shared" si="54"/>
        <v>0</v>
      </c>
      <c r="AM75" s="2">
        <f t="shared" si="53"/>
        <v>0</v>
      </c>
      <c r="AN75" s="2">
        <f t="shared" si="54"/>
        <v>0</v>
      </c>
      <c r="AO75" s="2">
        <f t="shared" si="53"/>
        <v>0</v>
      </c>
      <c r="AP75" s="2">
        <f t="shared" si="54"/>
        <v>0</v>
      </c>
    </row>
    <row r="76" spans="1:42" x14ac:dyDescent="0.3">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x14ac:dyDescent="0.3">
      <c r="D77" s="3" t="s">
        <v>137</v>
      </c>
      <c r="G77" s="2"/>
      <c r="H77" s="2"/>
      <c r="I77" s="2"/>
      <c r="J77" s="2"/>
      <c r="K77" s="2"/>
      <c r="L77" s="2"/>
      <c r="M77" s="2"/>
      <c r="N77" s="2"/>
      <c r="O77" s="2"/>
      <c r="P77" s="2"/>
      <c r="Q77" s="2"/>
    </row>
    <row r="78" spans="1:42" x14ac:dyDescent="0.3">
      <c r="E78" s="2" t="str">
        <f>E71</f>
        <v>Pipes</v>
      </c>
      <c r="F78" t="s">
        <v>7</v>
      </c>
      <c r="G78" s="2">
        <f t="shared" ref="G78:AP78" si="55">G71/$G7+IF((G$2-$G7+1)&gt;0,-INDEX($G71:$AP71,1,(G$2-$G7+1))/$G7,0)</f>
        <v>0</v>
      </c>
      <c r="H78" s="2">
        <f t="shared" si="55"/>
        <v>0</v>
      </c>
      <c r="I78" s="2">
        <f t="shared" si="55"/>
        <v>0</v>
      </c>
      <c r="J78" s="2">
        <f t="shared" si="55"/>
        <v>0</v>
      </c>
      <c r="K78" s="2">
        <f t="shared" si="55"/>
        <v>0</v>
      </c>
      <c r="L78" s="2">
        <f t="shared" si="55"/>
        <v>0</v>
      </c>
      <c r="M78" s="2">
        <f t="shared" si="55"/>
        <v>0</v>
      </c>
      <c r="N78" s="2">
        <f t="shared" si="55"/>
        <v>0</v>
      </c>
      <c r="O78" s="2">
        <f t="shared" si="55"/>
        <v>0</v>
      </c>
      <c r="P78" s="2">
        <f t="shared" si="55"/>
        <v>0</v>
      </c>
      <c r="Q78" s="2">
        <f t="shared" si="55"/>
        <v>0</v>
      </c>
      <c r="R78" s="2">
        <f t="shared" si="55"/>
        <v>0</v>
      </c>
      <c r="S78" s="2">
        <f t="shared" si="55"/>
        <v>0</v>
      </c>
      <c r="T78" s="2">
        <f t="shared" si="55"/>
        <v>0</v>
      </c>
      <c r="U78" s="2">
        <f t="shared" si="55"/>
        <v>0</v>
      </c>
      <c r="V78" s="2">
        <f t="shared" si="55"/>
        <v>0</v>
      </c>
      <c r="W78" s="2">
        <f t="shared" si="55"/>
        <v>0</v>
      </c>
      <c r="X78" s="2">
        <f t="shared" si="55"/>
        <v>0</v>
      </c>
      <c r="Y78" s="2">
        <f t="shared" si="55"/>
        <v>0</v>
      </c>
      <c r="Z78" s="2">
        <f t="shared" si="55"/>
        <v>21666.666666666668</v>
      </c>
      <c r="AA78" s="2">
        <f t="shared" si="55"/>
        <v>0</v>
      </c>
      <c r="AB78" s="2">
        <f t="shared" si="55"/>
        <v>0</v>
      </c>
      <c r="AC78" s="2">
        <f t="shared" si="55"/>
        <v>0</v>
      </c>
      <c r="AD78" s="2">
        <f t="shared" si="55"/>
        <v>0</v>
      </c>
      <c r="AE78" s="2">
        <f t="shared" si="55"/>
        <v>0</v>
      </c>
      <c r="AF78" s="2">
        <f t="shared" si="55"/>
        <v>0</v>
      </c>
      <c r="AG78" s="2">
        <f t="shared" si="55"/>
        <v>0</v>
      </c>
      <c r="AH78" s="2">
        <f t="shared" si="55"/>
        <v>0</v>
      </c>
      <c r="AI78" s="2">
        <f t="shared" si="55"/>
        <v>0</v>
      </c>
      <c r="AJ78" s="2">
        <f t="shared" si="55"/>
        <v>0</v>
      </c>
      <c r="AK78" s="2">
        <f t="shared" si="55"/>
        <v>0</v>
      </c>
      <c r="AL78" s="2">
        <f t="shared" si="55"/>
        <v>0</v>
      </c>
      <c r="AM78" s="2">
        <f t="shared" si="55"/>
        <v>0</v>
      </c>
      <c r="AN78" s="2">
        <f t="shared" si="55"/>
        <v>0</v>
      </c>
      <c r="AO78" s="2">
        <f t="shared" si="55"/>
        <v>0</v>
      </c>
      <c r="AP78" s="2">
        <f t="shared" si="55"/>
        <v>0</v>
      </c>
    </row>
    <row r="79" spans="1:42" x14ac:dyDescent="0.3">
      <c r="E79" s="2" t="str">
        <f t="shared" ref="E79:E80" si="56">E72</f>
        <v>Pumps</v>
      </c>
      <c r="F79" t="s">
        <v>7</v>
      </c>
      <c r="G79" s="2">
        <f t="shared" ref="G79:AP79" si="57">G72/$G8+IF((G$2-$G8+1)&gt;0,-INDEX($G72:$AP72,1,(G$2-$G8+1))/$G8,0)</f>
        <v>0</v>
      </c>
      <c r="H79" s="2">
        <f t="shared" si="57"/>
        <v>0</v>
      </c>
      <c r="I79" s="2">
        <f t="shared" si="57"/>
        <v>0</v>
      </c>
      <c r="J79" s="2">
        <f t="shared" si="57"/>
        <v>0</v>
      </c>
      <c r="K79" s="2">
        <f t="shared" si="57"/>
        <v>0</v>
      </c>
      <c r="L79" s="2">
        <f t="shared" si="57"/>
        <v>0</v>
      </c>
      <c r="M79" s="2">
        <f t="shared" si="57"/>
        <v>0</v>
      </c>
      <c r="N79" s="2">
        <f t="shared" si="57"/>
        <v>0</v>
      </c>
      <c r="O79" s="2">
        <f t="shared" si="57"/>
        <v>0</v>
      </c>
      <c r="P79" s="2">
        <f t="shared" si="57"/>
        <v>0</v>
      </c>
      <c r="Q79" s="2">
        <f t="shared" si="57"/>
        <v>0</v>
      </c>
      <c r="R79" s="2">
        <f t="shared" si="57"/>
        <v>0</v>
      </c>
      <c r="S79" s="2">
        <f t="shared" si="57"/>
        <v>0</v>
      </c>
      <c r="T79" s="2">
        <f t="shared" si="57"/>
        <v>0</v>
      </c>
      <c r="U79" s="2">
        <f t="shared" si="57"/>
        <v>0</v>
      </c>
      <c r="V79" s="2">
        <f t="shared" si="57"/>
        <v>0</v>
      </c>
      <c r="W79" s="2">
        <f t="shared" si="57"/>
        <v>0</v>
      </c>
      <c r="X79" s="2">
        <f t="shared" si="57"/>
        <v>0</v>
      </c>
      <c r="Y79" s="2">
        <f t="shared" si="57"/>
        <v>0</v>
      </c>
      <c r="Z79" s="2">
        <f t="shared" si="57"/>
        <v>0</v>
      </c>
      <c r="AA79" s="2">
        <f t="shared" si="57"/>
        <v>0</v>
      </c>
      <c r="AB79" s="2">
        <f t="shared" si="57"/>
        <v>0</v>
      </c>
      <c r="AC79" s="2">
        <f t="shared" si="57"/>
        <v>0</v>
      </c>
      <c r="AD79" s="2">
        <f t="shared" si="57"/>
        <v>0</v>
      </c>
      <c r="AE79" s="2">
        <f t="shared" si="57"/>
        <v>0</v>
      </c>
      <c r="AF79" s="2">
        <f t="shared" si="57"/>
        <v>0</v>
      </c>
      <c r="AG79" s="2">
        <f t="shared" si="57"/>
        <v>0</v>
      </c>
      <c r="AH79" s="2">
        <f t="shared" si="57"/>
        <v>0</v>
      </c>
      <c r="AI79" s="2">
        <f t="shared" si="57"/>
        <v>0</v>
      </c>
      <c r="AJ79" s="2">
        <f t="shared" si="57"/>
        <v>0</v>
      </c>
      <c r="AK79" s="2">
        <f t="shared" si="57"/>
        <v>0</v>
      </c>
      <c r="AL79" s="2">
        <f t="shared" si="57"/>
        <v>0</v>
      </c>
      <c r="AM79" s="2">
        <f t="shared" si="57"/>
        <v>0</v>
      </c>
      <c r="AN79" s="2">
        <f t="shared" si="57"/>
        <v>0</v>
      </c>
      <c r="AO79" s="2">
        <f t="shared" si="57"/>
        <v>0</v>
      </c>
      <c r="AP79" s="2">
        <f t="shared" si="57"/>
        <v>0</v>
      </c>
    </row>
    <row r="80" spans="1:42" x14ac:dyDescent="0.3">
      <c r="E80" s="2" t="str">
        <f t="shared" si="56"/>
        <v>Valves and Meters</v>
      </c>
      <c r="F80" t="s">
        <v>7</v>
      </c>
      <c r="G80" s="2">
        <f t="shared" ref="G80:AP80" si="58">G73/$G9+IF((G$2-$G9+1)&gt;0,-INDEX($G73:$AP73,1,(G$2-$G9+1))/$G9,0)</f>
        <v>0</v>
      </c>
      <c r="H80" s="2">
        <f t="shared" si="58"/>
        <v>0</v>
      </c>
      <c r="I80" s="2">
        <f t="shared" si="58"/>
        <v>0</v>
      </c>
      <c r="J80" s="2">
        <f t="shared" si="58"/>
        <v>0</v>
      </c>
      <c r="K80" s="2">
        <f t="shared" si="58"/>
        <v>0</v>
      </c>
      <c r="L80" s="2">
        <f t="shared" si="58"/>
        <v>0</v>
      </c>
      <c r="M80" s="2">
        <f t="shared" si="58"/>
        <v>0</v>
      </c>
      <c r="N80" s="2">
        <f t="shared" si="58"/>
        <v>0</v>
      </c>
      <c r="O80" s="2">
        <f t="shared" si="58"/>
        <v>0</v>
      </c>
      <c r="P80" s="2">
        <f t="shared" si="58"/>
        <v>0</v>
      </c>
      <c r="Q80" s="2">
        <f t="shared" si="58"/>
        <v>0</v>
      </c>
      <c r="R80" s="2">
        <f t="shared" si="58"/>
        <v>0</v>
      </c>
      <c r="S80" s="2">
        <f t="shared" si="58"/>
        <v>0</v>
      </c>
      <c r="T80" s="2">
        <f t="shared" si="58"/>
        <v>0</v>
      </c>
      <c r="U80" s="2">
        <f t="shared" si="58"/>
        <v>0</v>
      </c>
      <c r="V80" s="2">
        <f t="shared" si="58"/>
        <v>0</v>
      </c>
      <c r="W80" s="2">
        <f t="shared" si="58"/>
        <v>0</v>
      </c>
      <c r="X80" s="2">
        <f t="shared" si="58"/>
        <v>0</v>
      </c>
      <c r="Y80" s="2">
        <f t="shared" si="58"/>
        <v>0</v>
      </c>
      <c r="Z80" s="2">
        <f t="shared" si="58"/>
        <v>0</v>
      </c>
      <c r="AA80" s="2">
        <f t="shared" si="58"/>
        <v>0</v>
      </c>
      <c r="AB80" s="2">
        <f t="shared" si="58"/>
        <v>0</v>
      </c>
      <c r="AC80" s="2">
        <f t="shared" si="58"/>
        <v>0</v>
      </c>
      <c r="AD80" s="2">
        <f t="shared" si="58"/>
        <v>0</v>
      </c>
      <c r="AE80" s="2">
        <f t="shared" si="58"/>
        <v>0</v>
      </c>
      <c r="AF80" s="2">
        <f t="shared" si="58"/>
        <v>0</v>
      </c>
      <c r="AG80" s="2">
        <f t="shared" si="58"/>
        <v>0</v>
      </c>
      <c r="AH80" s="2">
        <f t="shared" si="58"/>
        <v>0</v>
      </c>
      <c r="AI80" s="2">
        <f t="shared" si="58"/>
        <v>0</v>
      </c>
      <c r="AJ80" s="2">
        <f t="shared" si="58"/>
        <v>0</v>
      </c>
      <c r="AK80" s="2">
        <f t="shared" si="58"/>
        <v>0</v>
      </c>
      <c r="AL80" s="2">
        <f t="shared" si="58"/>
        <v>0</v>
      </c>
      <c r="AM80" s="2">
        <f t="shared" si="58"/>
        <v>0</v>
      </c>
      <c r="AN80" s="2">
        <f t="shared" si="58"/>
        <v>0</v>
      </c>
      <c r="AO80" s="2">
        <f t="shared" si="58"/>
        <v>0</v>
      </c>
      <c r="AP80" s="2">
        <f t="shared" si="58"/>
        <v>0</v>
      </c>
    </row>
    <row r="82" spans="1:42" x14ac:dyDescent="0.3">
      <c r="D82" s="3" t="s">
        <v>138</v>
      </c>
      <c r="F82" t="s">
        <v>7</v>
      </c>
      <c r="G82" s="2">
        <f>SUM($G$77:G80)</f>
        <v>0</v>
      </c>
      <c r="H82" s="2">
        <f>SUM($G$77:H80)</f>
        <v>0</v>
      </c>
      <c r="I82" s="2">
        <f>SUM($G$77:I80)</f>
        <v>0</v>
      </c>
      <c r="J82" s="2">
        <f>SUM($G$77:J80)</f>
        <v>0</v>
      </c>
      <c r="K82" s="2">
        <f>SUM($G$77:K80)</f>
        <v>0</v>
      </c>
      <c r="L82" s="2">
        <f>SUM($G$77:L80)</f>
        <v>0</v>
      </c>
      <c r="M82" s="2">
        <f>SUM($G$77:M80)</f>
        <v>0</v>
      </c>
      <c r="N82" s="2">
        <f>SUM($G$77:N80)</f>
        <v>0</v>
      </c>
      <c r="O82" s="2">
        <f>SUM($G$77:O80)</f>
        <v>0</v>
      </c>
      <c r="P82" s="2">
        <f>SUM($G$77:P80)</f>
        <v>0</v>
      </c>
      <c r="Q82" s="2">
        <f>SUM($G$77:Q80)</f>
        <v>0</v>
      </c>
      <c r="R82" s="2">
        <f>SUM($G$77:R80)</f>
        <v>0</v>
      </c>
      <c r="S82" s="2">
        <f>SUM($G$77:S80)</f>
        <v>0</v>
      </c>
      <c r="T82" s="2">
        <f>SUM($G$77:T80)</f>
        <v>0</v>
      </c>
      <c r="U82" s="2">
        <f>SUM($G$77:U80)</f>
        <v>0</v>
      </c>
      <c r="V82" s="2">
        <f>SUM($G$77:V80)</f>
        <v>0</v>
      </c>
      <c r="W82" s="2">
        <f>SUM($G$77:W80)</f>
        <v>0</v>
      </c>
      <c r="X82" s="2">
        <f>SUM($G$77:X80)</f>
        <v>0</v>
      </c>
      <c r="Y82" s="2">
        <f>SUM($G$77:Y80)</f>
        <v>0</v>
      </c>
      <c r="Z82" s="2">
        <f>SUM($G$77:Z80)</f>
        <v>21666.666666666668</v>
      </c>
      <c r="AA82" s="2">
        <f>SUM($G$77:AA80)</f>
        <v>21666.666666666668</v>
      </c>
      <c r="AB82" s="2">
        <f>SUM($G$77:AB80)</f>
        <v>21666.666666666668</v>
      </c>
      <c r="AC82" s="2">
        <f>SUM($G$77:AC80)</f>
        <v>21666.666666666668</v>
      </c>
      <c r="AD82" s="2">
        <f>SUM($G$77:AD80)</f>
        <v>21666.666666666668</v>
      </c>
      <c r="AE82" s="2">
        <f>SUM($G$77:AE80)</f>
        <v>21666.666666666668</v>
      </c>
      <c r="AF82" s="2">
        <f>SUM($G$77:AF80)</f>
        <v>21666.666666666668</v>
      </c>
      <c r="AG82" s="2">
        <f>SUM($G$77:AG80)</f>
        <v>21666.666666666668</v>
      </c>
      <c r="AH82" s="2">
        <f>SUM($G$77:AH80)</f>
        <v>21666.666666666668</v>
      </c>
      <c r="AI82" s="2">
        <f>SUM($G$77:AI80)</f>
        <v>21666.666666666668</v>
      </c>
      <c r="AJ82" s="2">
        <f>SUM($G$77:AJ80)</f>
        <v>21666.666666666668</v>
      </c>
      <c r="AK82" s="2">
        <f>SUM($G$77:AK80)</f>
        <v>21666.666666666668</v>
      </c>
      <c r="AL82" s="2">
        <f>SUM($G$77:AL80)</f>
        <v>21666.666666666668</v>
      </c>
      <c r="AM82" s="2">
        <f>SUM($G$77:AM80)</f>
        <v>21666.666666666668</v>
      </c>
      <c r="AN82" s="2">
        <f>SUM($G$77:AN80)</f>
        <v>21666.666666666668</v>
      </c>
      <c r="AO82" s="2">
        <f>SUM($G$77:AO80)</f>
        <v>21666.666666666668</v>
      </c>
      <c r="AP82" s="2">
        <f>SUM($G$77:AP80)</f>
        <v>21666.666666666668</v>
      </c>
    </row>
    <row r="83" spans="1:42" x14ac:dyDescent="0.3">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x14ac:dyDescent="0.3">
      <c r="D84" t="s">
        <v>139</v>
      </c>
      <c r="F84" t="s">
        <v>7</v>
      </c>
      <c r="G84" s="2">
        <f t="shared" ref="G84:AP84" si="59">G61-G75</f>
        <v>0</v>
      </c>
      <c r="H84" s="2">
        <f t="shared" si="59"/>
        <v>0</v>
      </c>
      <c r="I84" s="2">
        <f t="shared" si="59"/>
        <v>0</v>
      </c>
      <c r="J84" s="2">
        <f t="shared" si="59"/>
        <v>0</v>
      </c>
      <c r="K84" s="2">
        <f t="shared" si="59"/>
        <v>0</v>
      </c>
      <c r="L84" s="2">
        <f t="shared" si="59"/>
        <v>0</v>
      </c>
      <c r="M84" s="2">
        <f t="shared" si="59"/>
        <v>0</v>
      </c>
      <c r="N84" s="2">
        <f t="shared" si="59"/>
        <v>0</v>
      </c>
      <c r="O84" s="2">
        <f t="shared" si="59"/>
        <v>0</v>
      </c>
      <c r="P84" s="2">
        <f t="shared" si="59"/>
        <v>0</v>
      </c>
      <c r="Q84" s="2">
        <f t="shared" si="59"/>
        <v>1000000</v>
      </c>
      <c r="R84" s="2">
        <f t="shared" si="59"/>
        <v>0</v>
      </c>
      <c r="S84" s="2">
        <f t="shared" si="59"/>
        <v>0</v>
      </c>
      <c r="T84" s="2">
        <f t="shared" si="59"/>
        <v>0</v>
      </c>
      <c r="U84" s="2">
        <f t="shared" si="59"/>
        <v>0</v>
      </c>
      <c r="V84" s="2">
        <f t="shared" si="59"/>
        <v>0</v>
      </c>
      <c r="W84" s="2">
        <f t="shared" si="59"/>
        <v>0</v>
      </c>
      <c r="X84" s="2">
        <f t="shared" si="59"/>
        <v>0</v>
      </c>
      <c r="Y84" s="2">
        <f t="shared" si="59"/>
        <v>0</v>
      </c>
      <c r="Z84" s="2">
        <f t="shared" si="59"/>
        <v>-1300000</v>
      </c>
      <c r="AA84" s="2">
        <f t="shared" si="59"/>
        <v>0</v>
      </c>
      <c r="AB84" s="2">
        <f t="shared" si="59"/>
        <v>0</v>
      </c>
      <c r="AC84" s="2">
        <f t="shared" si="59"/>
        <v>0</v>
      </c>
      <c r="AD84" s="2">
        <f t="shared" si="59"/>
        <v>0</v>
      </c>
      <c r="AE84" s="2">
        <f t="shared" si="59"/>
        <v>0</v>
      </c>
      <c r="AF84" s="2">
        <f t="shared" si="59"/>
        <v>0</v>
      </c>
      <c r="AG84" s="2">
        <f t="shared" si="59"/>
        <v>0</v>
      </c>
      <c r="AH84" s="2">
        <f t="shared" si="59"/>
        <v>0</v>
      </c>
      <c r="AI84" s="2">
        <f t="shared" si="59"/>
        <v>0</v>
      </c>
      <c r="AJ84" s="2">
        <f t="shared" si="59"/>
        <v>0</v>
      </c>
      <c r="AK84" s="2">
        <f t="shared" si="59"/>
        <v>0</v>
      </c>
      <c r="AL84" s="2">
        <f t="shared" si="59"/>
        <v>0</v>
      </c>
      <c r="AM84" s="2">
        <f t="shared" si="59"/>
        <v>0</v>
      </c>
      <c r="AN84" s="2">
        <f t="shared" si="59"/>
        <v>0</v>
      </c>
      <c r="AO84" s="2">
        <f t="shared" si="59"/>
        <v>0</v>
      </c>
      <c r="AP84" s="2">
        <f t="shared" si="59"/>
        <v>0</v>
      </c>
    </row>
    <row r="85" spans="1:42" x14ac:dyDescent="0.3">
      <c r="D85" t="s">
        <v>140</v>
      </c>
      <c r="F85" t="s">
        <v>7</v>
      </c>
      <c r="G85" s="2">
        <f t="shared" ref="G85:AP85" si="60">-G68+G82</f>
        <v>0</v>
      </c>
      <c r="H85" s="2">
        <f t="shared" si="60"/>
        <v>0</v>
      </c>
      <c r="I85" s="2">
        <f t="shared" si="60"/>
        <v>0</v>
      </c>
      <c r="J85" s="2">
        <f t="shared" si="60"/>
        <v>0</v>
      </c>
      <c r="K85" s="2">
        <f t="shared" si="60"/>
        <v>0</v>
      </c>
      <c r="L85" s="2">
        <f t="shared" si="60"/>
        <v>0</v>
      </c>
      <c r="M85" s="2">
        <f t="shared" si="60"/>
        <v>0</v>
      </c>
      <c r="N85" s="2">
        <f t="shared" si="60"/>
        <v>0</v>
      </c>
      <c r="O85" s="2">
        <f t="shared" si="60"/>
        <v>0</v>
      </c>
      <c r="P85" s="2">
        <f t="shared" si="60"/>
        <v>0</v>
      </c>
      <c r="Q85" s="2">
        <f t="shared" si="60"/>
        <v>-16666.666666666668</v>
      </c>
      <c r="R85" s="2">
        <f t="shared" si="60"/>
        <v>-16666.666666666668</v>
      </c>
      <c r="S85" s="2">
        <f t="shared" si="60"/>
        <v>-16666.666666666668</v>
      </c>
      <c r="T85" s="2">
        <f t="shared" si="60"/>
        <v>-16666.666666666668</v>
      </c>
      <c r="U85" s="2">
        <f t="shared" si="60"/>
        <v>-16666.666666666668</v>
      </c>
      <c r="V85" s="2">
        <f t="shared" si="60"/>
        <v>-16666.666666666668</v>
      </c>
      <c r="W85" s="2">
        <f t="shared" si="60"/>
        <v>-16666.666666666668</v>
      </c>
      <c r="X85" s="2">
        <f t="shared" si="60"/>
        <v>-16666.666666666668</v>
      </c>
      <c r="Y85" s="2">
        <f t="shared" si="60"/>
        <v>-16666.666666666668</v>
      </c>
      <c r="Z85" s="2">
        <f t="shared" si="60"/>
        <v>5000</v>
      </c>
      <c r="AA85" s="2">
        <f t="shared" si="60"/>
        <v>5000</v>
      </c>
      <c r="AB85" s="2">
        <f t="shared" si="60"/>
        <v>5000</v>
      </c>
      <c r="AC85" s="2">
        <f t="shared" si="60"/>
        <v>5000</v>
      </c>
      <c r="AD85" s="2">
        <f t="shared" si="60"/>
        <v>5000</v>
      </c>
      <c r="AE85" s="2">
        <f t="shared" si="60"/>
        <v>5000</v>
      </c>
      <c r="AF85" s="2">
        <f t="shared" si="60"/>
        <v>5000</v>
      </c>
      <c r="AG85" s="2">
        <f t="shared" si="60"/>
        <v>5000</v>
      </c>
      <c r="AH85" s="2">
        <f t="shared" si="60"/>
        <v>5000</v>
      </c>
      <c r="AI85" s="2">
        <f t="shared" si="60"/>
        <v>5000</v>
      </c>
      <c r="AJ85" s="2">
        <f t="shared" si="60"/>
        <v>5000</v>
      </c>
      <c r="AK85" s="2">
        <f t="shared" si="60"/>
        <v>5000</v>
      </c>
      <c r="AL85" s="2">
        <f t="shared" si="60"/>
        <v>5000</v>
      </c>
      <c r="AM85" s="2">
        <f t="shared" si="60"/>
        <v>5000</v>
      </c>
      <c r="AN85" s="2">
        <f t="shared" si="60"/>
        <v>5000</v>
      </c>
      <c r="AO85" s="2">
        <f t="shared" si="60"/>
        <v>5000</v>
      </c>
      <c r="AP85" s="2">
        <f t="shared" si="60"/>
        <v>5000</v>
      </c>
    </row>
    <row r="87" spans="1:42" x14ac:dyDescent="0.3">
      <c r="C87" s="1" t="str">
        <f>"Incremental "&amp;G4&amp;" Service Revenue"</f>
        <v>Incremental Recycled Water Service Revenue</v>
      </c>
      <c r="D87" s="1"/>
    </row>
    <row r="88" spans="1:42" x14ac:dyDescent="0.3">
      <c r="C88" s="1"/>
      <c r="D88" s="1"/>
    </row>
    <row r="89" spans="1:42" x14ac:dyDescent="0.3">
      <c r="C89" s="1"/>
      <c r="D89" s="3" t="s">
        <v>60</v>
      </c>
    </row>
    <row r="90" spans="1:42" x14ac:dyDescent="0.3">
      <c r="A90" s="15">
        <f>'Notes &amp; Assumptions'!A28</f>
        <v>15</v>
      </c>
      <c r="C90" s="1"/>
      <c r="D90" s="1"/>
      <c r="E90" t="s">
        <v>88</v>
      </c>
      <c r="F90" t="s">
        <v>3</v>
      </c>
      <c r="H90" s="11">
        <v>20</v>
      </c>
      <c r="I90" s="11">
        <v>70</v>
      </c>
      <c r="J90" s="11">
        <v>200</v>
      </c>
      <c r="K90" s="11">
        <v>100</v>
      </c>
      <c r="L90" s="11">
        <v>70</v>
      </c>
      <c r="M90" s="11">
        <v>20</v>
      </c>
      <c r="N90" s="11">
        <v>20</v>
      </c>
      <c r="O90" s="11">
        <v>20</v>
      </c>
      <c r="P90" s="11">
        <v>20</v>
      </c>
      <c r="Q90" s="11">
        <v>20</v>
      </c>
      <c r="R90" s="11"/>
      <c r="S90" s="11"/>
      <c r="T90" s="11"/>
      <c r="U90" s="11"/>
      <c r="V90" s="11"/>
      <c r="W90" s="11"/>
      <c r="X90" s="11"/>
      <c r="Y90" s="11"/>
      <c r="Z90" s="11"/>
      <c r="AA90" s="11">
        <v>20</v>
      </c>
      <c r="AB90" s="11">
        <v>20</v>
      </c>
      <c r="AC90" s="11"/>
      <c r="AD90" s="11"/>
      <c r="AE90" s="11"/>
      <c r="AF90" s="11"/>
      <c r="AG90" s="11"/>
      <c r="AH90" s="11"/>
      <c r="AI90" s="11"/>
      <c r="AJ90" s="11"/>
      <c r="AK90" s="11"/>
    </row>
    <row r="91" spans="1:42" x14ac:dyDescent="0.3">
      <c r="C91" s="1"/>
      <c r="D91" s="1"/>
      <c r="E91" t="s">
        <v>61</v>
      </c>
      <c r="F91" t="s">
        <v>3</v>
      </c>
      <c r="H91" s="2">
        <f>G91+H90</f>
        <v>20</v>
      </c>
      <c r="I91" s="2">
        <f t="shared" ref="I91" si="61">H91+I90</f>
        <v>90</v>
      </c>
      <c r="J91" s="2">
        <f t="shared" ref="J91" si="62">I91+J90</f>
        <v>290</v>
      </c>
      <c r="K91" s="2">
        <f t="shared" ref="K91" si="63">J91+K90</f>
        <v>390</v>
      </c>
      <c r="L91" s="2">
        <f t="shared" ref="L91" si="64">K91+L90</f>
        <v>460</v>
      </c>
      <c r="M91" s="2">
        <f t="shared" ref="M91" si="65">L91+M90</f>
        <v>480</v>
      </c>
      <c r="N91" s="2">
        <f t="shared" ref="N91" si="66">M91+N90</f>
        <v>500</v>
      </c>
      <c r="O91" s="2">
        <f t="shared" ref="O91" si="67">N91+O90</f>
        <v>520</v>
      </c>
      <c r="P91" s="2">
        <f t="shared" ref="P91" si="68">O91+P90</f>
        <v>540</v>
      </c>
      <c r="Q91" s="2">
        <f t="shared" ref="Q91" si="69">P91+Q90</f>
        <v>560</v>
      </c>
      <c r="R91" s="2">
        <f t="shared" ref="R91" si="70">Q91+R90</f>
        <v>560</v>
      </c>
      <c r="S91" s="2">
        <f t="shared" ref="S91" si="71">R91+S90</f>
        <v>560</v>
      </c>
      <c r="T91" s="2">
        <f t="shared" ref="T91" si="72">S91+T90</f>
        <v>560</v>
      </c>
      <c r="U91" s="2">
        <f t="shared" ref="U91" si="73">T91+U90</f>
        <v>560</v>
      </c>
      <c r="V91" s="2">
        <f t="shared" ref="V91" si="74">U91+V90</f>
        <v>560</v>
      </c>
      <c r="W91" s="2">
        <f t="shared" ref="W91" si="75">V91+W90</f>
        <v>560</v>
      </c>
      <c r="X91" s="2">
        <f t="shared" ref="X91" si="76">W91+X90</f>
        <v>560</v>
      </c>
      <c r="Y91" s="2">
        <f t="shared" ref="Y91" si="77">X91+Y90</f>
        <v>560</v>
      </c>
      <c r="Z91" s="2">
        <f t="shared" ref="Z91" si="78">Y91+Z90</f>
        <v>560</v>
      </c>
      <c r="AA91" s="2">
        <f t="shared" ref="AA91" si="79">Z91+AA90</f>
        <v>580</v>
      </c>
      <c r="AB91" s="2">
        <f t="shared" ref="AB91" si="80">AA91+AB90</f>
        <v>600</v>
      </c>
      <c r="AC91" s="2">
        <f t="shared" ref="AC91" si="81">AB91+AC90</f>
        <v>600</v>
      </c>
      <c r="AD91" s="2">
        <f t="shared" ref="AD91" si="82">AC91+AD90</f>
        <v>600</v>
      </c>
      <c r="AE91" s="2">
        <f t="shared" ref="AE91" si="83">AD91+AE90</f>
        <v>600</v>
      </c>
      <c r="AF91" s="2">
        <f t="shared" ref="AF91" si="84">AE91+AF90</f>
        <v>600</v>
      </c>
      <c r="AG91" s="2">
        <f t="shared" ref="AG91" si="85">AF91+AG90</f>
        <v>600</v>
      </c>
      <c r="AH91" s="2">
        <f t="shared" ref="AH91" si="86">AG91+AH90</f>
        <v>600</v>
      </c>
      <c r="AI91" s="2">
        <f t="shared" ref="AI91" si="87">AH91+AI90</f>
        <v>600</v>
      </c>
      <c r="AJ91" s="2">
        <f t="shared" ref="AJ91" si="88">AI91+AJ90</f>
        <v>600</v>
      </c>
      <c r="AK91" s="2">
        <f t="shared" ref="AK91" si="89">AJ91+AK90</f>
        <v>600</v>
      </c>
      <c r="AL91" s="2">
        <f t="shared" ref="AL91" si="90">AK91+AL90</f>
        <v>600</v>
      </c>
      <c r="AM91" s="2">
        <f t="shared" ref="AM91" si="91">AL91+AM90</f>
        <v>600</v>
      </c>
      <c r="AN91" s="2">
        <f t="shared" ref="AN91" si="92">AM91+AN90</f>
        <v>600</v>
      </c>
      <c r="AO91" s="2">
        <f t="shared" ref="AO91" si="93">AN91+AO90</f>
        <v>600</v>
      </c>
      <c r="AP91" s="2">
        <f t="shared" ref="AP91" si="94">AO91+AP90</f>
        <v>600</v>
      </c>
    </row>
    <row r="92" spans="1:42" x14ac:dyDescent="0.3">
      <c r="A92" s="15">
        <f>'Notes &amp; Assumptions'!A29</f>
        <v>16</v>
      </c>
      <c r="C92" s="1"/>
      <c r="D92" s="1"/>
      <c r="E92" t="s">
        <v>62</v>
      </c>
      <c r="F92" t="s">
        <v>3</v>
      </c>
      <c r="G92" s="11">
        <v>1</v>
      </c>
    </row>
    <row r="93" spans="1:42" x14ac:dyDescent="0.3">
      <c r="C93" s="1"/>
      <c r="D93" s="1"/>
      <c r="E93" t="s">
        <v>89</v>
      </c>
      <c r="F93" t="s">
        <v>3</v>
      </c>
      <c r="H93">
        <f>H90*$G92</f>
        <v>20</v>
      </c>
      <c r="I93">
        <f t="shared" ref="I93:AP93" si="95">I90*$G92</f>
        <v>70</v>
      </c>
      <c r="J93">
        <f t="shared" si="95"/>
        <v>200</v>
      </c>
      <c r="K93">
        <f t="shared" si="95"/>
        <v>100</v>
      </c>
      <c r="L93">
        <f t="shared" si="95"/>
        <v>70</v>
      </c>
      <c r="M93">
        <f t="shared" si="95"/>
        <v>20</v>
      </c>
      <c r="N93">
        <f t="shared" si="95"/>
        <v>20</v>
      </c>
      <c r="O93">
        <f t="shared" si="95"/>
        <v>20</v>
      </c>
      <c r="P93">
        <f t="shared" si="95"/>
        <v>20</v>
      </c>
      <c r="Q93">
        <f t="shared" si="95"/>
        <v>20</v>
      </c>
      <c r="R93">
        <f t="shared" si="95"/>
        <v>0</v>
      </c>
      <c r="S93">
        <f t="shared" si="95"/>
        <v>0</v>
      </c>
      <c r="T93">
        <f t="shared" si="95"/>
        <v>0</v>
      </c>
      <c r="U93">
        <f t="shared" si="95"/>
        <v>0</v>
      </c>
      <c r="V93">
        <f t="shared" si="95"/>
        <v>0</v>
      </c>
      <c r="W93">
        <f t="shared" si="95"/>
        <v>0</v>
      </c>
      <c r="X93">
        <f t="shared" si="95"/>
        <v>0</v>
      </c>
      <c r="Y93">
        <f t="shared" si="95"/>
        <v>0</v>
      </c>
      <c r="Z93">
        <f t="shared" si="95"/>
        <v>0</v>
      </c>
      <c r="AA93">
        <f t="shared" si="95"/>
        <v>20</v>
      </c>
      <c r="AB93">
        <f t="shared" si="95"/>
        <v>20</v>
      </c>
      <c r="AC93">
        <f t="shared" si="95"/>
        <v>0</v>
      </c>
      <c r="AD93">
        <f t="shared" si="95"/>
        <v>0</v>
      </c>
      <c r="AE93">
        <f t="shared" si="95"/>
        <v>0</v>
      </c>
      <c r="AF93">
        <f t="shared" si="95"/>
        <v>0</v>
      </c>
      <c r="AG93">
        <f t="shared" si="95"/>
        <v>0</v>
      </c>
      <c r="AH93">
        <f t="shared" si="95"/>
        <v>0</v>
      </c>
      <c r="AI93">
        <f t="shared" si="95"/>
        <v>0</v>
      </c>
      <c r="AJ93">
        <f t="shared" si="95"/>
        <v>0</v>
      </c>
      <c r="AK93">
        <f t="shared" si="95"/>
        <v>0</v>
      </c>
      <c r="AL93">
        <f t="shared" si="95"/>
        <v>0</v>
      </c>
      <c r="AM93">
        <f t="shared" si="95"/>
        <v>0</v>
      </c>
      <c r="AN93">
        <f t="shared" si="95"/>
        <v>0</v>
      </c>
      <c r="AO93">
        <f t="shared" si="95"/>
        <v>0</v>
      </c>
      <c r="AP93">
        <f t="shared" si="95"/>
        <v>0</v>
      </c>
    </row>
    <row r="94" spans="1:42" x14ac:dyDescent="0.3">
      <c r="C94" s="1"/>
      <c r="D94" s="1"/>
      <c r="E94" t="s">
        <v>90</v>
      </c>
      <c r="F94" t="s">
        <v>3</v>
      </c>
      <c r="H94">
        <f>H91*$G92</f>
        <v>20</v>
      </c>
      <c r="I94">
        <f t="shared" ref="I94:AP94" si="96">I91*$G92</f>
        <v>90</v>
      </c>
      <c r="J94">
        <f t="shared" si="96"/>
        <v>290</v>
      </c>
      <c r="K94">
        <f t="shared" si="96"/>
        <v>390</v>
      </c>
      <c r="L94">
        <f t="shared" si="96"/>
        <v>460</v>
      </c>
      <c r="M94">
        <f t="shared" si="96"/>
        <v>480</v>
      </c>
      <c r="N94">
        <f t="shared" si="96"/>
        <v>500</v>
      </c>
      <c r="O94">
        <f t="shared" si="96"/>
        <v>520</v>
      </c>
      <c r="P94">
        <f t="shared" si="96"/>
        <v>540</v>
      </c>
      <c r="Q94">
        <f t="shared" si="96"/>
        <v>560</v>
      </c>
      <c r="R94">
        <f t="shared" si="96"/>
        <v>560</v>
      </c>
      <c r="S94">
        <f t="shared" si="96"/>
        <v>560</v>
      </c>
      <c r="T94">
        <f t="shared" si="96"/>
        <v>560</v>
      </c>
      <c r="U94">
        <f t="shared" si="96"/>
        <v>560</v>
      </c>
      <c r="V94">
        <f t="shared" si="96"/>
        <v>560</v>
      </c>
      <c r="W94">
        <f t="shared" si="96"/>
        <v>560</v>
      </c>
      <c r="X94">
        <f t="shared" si="96"/>
        <v>560</v>
      </c>
      <c r="Y94">
        <f t="shared" si="96"/>
        <v>560</v>
      </c>
      <c r="Z94">
        <f t="shared" si="96"/>
        <v>560</v>
      </c>
      <c r="AA94">
        <f t="shared" si="96"/>
        <v>580</v>
      </c>
      <c r="AB94">
        <f t="shared" si="96"/>
        <v>600</v>
      </c>
      <c r="AC94">
        <f t="shared" si="96"/>
        <v>600</v>
      </c>
      <c r="AD94">
        <f t="shared" si="96"/>
        <v>600</v>
      </c>
      <c r="AE94">
        <f t="shared" si="96"/>
        <v>600</v>
      </c>
      <c r="AF94">
        <f t="shared" si="96"/>
        <v>600</v>
      </c>
      <c r="AG94">
        <f t="shared" si="96"/>
        <v>600</v>
      </c>
      <c r="AH94">
        <f t="shared" si="96"/>
        <v>600</v>
      </c>
      <c r="AI94">
        <f t="shared" si="96"/>
        <v>600</v>
      </c>
      <c r="AJ94">
        <f t="shared" si="96"/>
        <v>600</v>
      </c>
      <c r="AK94">
        <f t="shared" si="96"/>
        <v>600</v>
      </c>
      <c r="AL94">
        <f t="shared" si="96"/>
        <v>600</v>
      </c>
      <c r="AM94">
        <f t="shared" si="96"/>
        <v>600</v>
      </c>
      <c r="AN94">
        <f t="shared" si="96"/>
        <v>600</v>
      </c>
      <c r="AO94">
        <f t="shared" si="96"/>
        <v>600</v>
      </c>
      <c r="AP94">
        <f t="shared" si="96"/>
        <v>600</v>
      </c>
    </row>
    <row r="95" spans="1:42" x14ac:dyDescent="0.3">
      <c r="A95" s="15">
        <f>'Notes &amp; Assumptions'!A30</f>
        <v>17</v>
      </c>
      <c r="C95" s="1"/>
      <c r="D95" s="1"/>
      <c r="E95" t="s">
        <v>63</v>
      </c>
      <c r="F95" t="s">
        <v>43</v>
      </c>
      <c r="H95" s="11">
        <v>200</v>
      </c>
      <c r="I95" s="11">
        <v>200</v>
      </c>
      <c r="J95" s="11">
        <v>200</v>
      </c>
      <c r="K95" s="11">
        <v>200</v>
      </c>
      <c r="L95" s="11">
        <v>200</v>
      </c>
      <c r="M95" s="11">
        <v>200</v>
      </c>
      <c r="N95" s="11">
        <v>200</v>
      </c>
      <c r="O95" s="11">
        <v>200</v>
      </c>
      <c r="P95" s="11">
        <v>200</v>
      </c>
      <c r="Q95" s="11">
        <v>200</v>
      </c>
      <c r="R95" s="11">
        <v>200</v>
      </c>
      <c r="S95" s="11">
        <v>200</v>
      </c>
      <c r="T95" s="11">
        <v>200</v>
      </c>
      <c r="U95" s="11">
        <v>200</v>
      </c>
      <c r="V95" s="11">
        <v>200</v>
      </c>
      <c r="W95" s="11">
        <v>200</v>
      </c>
      <c r="X95" s="11">
        <v>200</v>
      </c>
      <c r="Y95" s="11">
        <v>200</v>
      </c>
      <c r="Z95" s="11">
        <v>200</v>
      </c>
      <c r="AA95" s="11">
        <v>200</v>
      </c>
      <c r="AB95" s="11">
        <v>200</v>
      </c>
      <c r="AC95" s="11">
        <v>200</v>
      </c>
      <c r="AD95" s="11">
        <v>200</v>
      </c>
      <c r="AE95" s="11">
        <v>200</v>
      </c>
      <c r="AF95" s="11">
        <v>200</v>
      </c>
      <c r="AG95" s="11">
        <v>200</v>
      </c>
      <c r="AH95" s="11">
        <v>200</v>
      </c>
      <c r="AI95" s="11">
        <v>200</v>
      </c>
      <c r="AJ95" s="11">
        <v>200</v>
      </c>
      <c r="AK95" s="11">
        <v>200</v>
      </c>
      <c r="AL95" s="11">
        <v>200</v>
      </c>
      <c r="AM95" s="11">
        <v>200</v>
      </c>
      <c r="AN95" s="11">
        <v>200</v>
      </c>
      <c r="AO95" s="11">
        <v>200</v>
      </c>
      <c r="AP95" s="11">
        <v>200</v>
      </c>
    </row>
    <row r="96" spans="1:42" x14ac:dyDescent="0.3">
      <c r="C96" s="1"/>
      <c r="D96" s="1"/>
      <c r="E96" t="s">
        <v>64</v>
      </c>
      <c r="F96" t="s">
        <v>43</v>
      </c>
      <c r="H96" s="11">
        <v>50</v>
      </c>
      <c r="I96" s="11">
        <v>50</v>
      </c>
      <c r="J96" s="11">
        <v>50</v>
      </c>
      <c r="K96" s="11">
        <v>50</v>
      </c>
      <c r="L96" s="11">
        <v>50</v>
      </c>
      <c r="M96" s="11">
        <v>50</v>
      </c>
      <c r="N96" s="11">
        <v>50</v>
      </c>
      <c r="O96" s="11">
        <v>50</v>
      </c>
      <c r="P96" s="11">
        <v>50</v>
      </c>
      <c r="Q96" s="11">
        <v>50</v>
      </c>
      <c r="R96" s="11">
        <v>50</v>
      </c>
      <c r="S96" s="11">
        <v>50</v>
      </c>
      <c r="T96" s="11">
        <v>50</v>
      </c>
      <c r="U96" s="11">
        <v>50</v>
      </c>
      <c r="V96" s="11">
        <v>50</v>
      </c>
      <c r="W96" s="11">
        <v>50</v>
      </c>
      <c r="X96" s="11">
        <v>50</v>
      </c>
      <c r="Y96" s="11">
        <v>50</v>
      </c>
      <c r="Z96" s="11">
        <v>50</v>
      </c>
      <c r="AA96" s="11">
        <v>50</v>
      </c>
      <c r="AB96" s="11">
        <v>50</v>
      </c>
      <c r="AC96" s="11">
        <v>50</v>
      </c>
      <c r="AD96" s="11">
        <v>50</v>
      </c>
      <c r="AE96" s="11">
        <v>50</v>
      </c>
      <c r="AF96" s="11">
        <v>50</v>
      </c>
      <c r="AG96" s="11">
        <v>50</v>
      </c>
      <c r="AH96" s="11">
        <v>50</v>
      </c>
      <c r="AI96" s="11">
        <v>50</v>
      </c>
      <c r="AJ96" s="11">
        <v>50</v>
      </c>
      <c r="AK96" s="11">
        <v>50</v>
      </c>
      <c r="AL96" s="11">
        <v>50</v>
      </c>
      <c r="AM96" s="11">
        <v>50</v>
      </c>
      <c r="AN96" s="11">
        <v>50</v>
      </c>
      <c r="AO96" s="11">
        <v>50</v>
      </c>
      <c r="AP96" s="11">
        <v>50</v>
      </c>
    </row>
    <row r="97" spans="1:42" x14ac:dyDescent="0.3">
      <c r="C97" s="1"/>
      <c r="D97" s="1"/>
      <c r="E97" t="s">
        <v>141</v>
      </c>
      <c r="F97" t="s">
        <v>43</v>
      </c>
      <c r="H97" s="11">
        <v>50</v>
      </c>
      <c r="I97" s="11">
        <v>50</v>
      </c>
      <c r="J97" s="11">
        <v>50</v>
      </c>
      <c r="K97" s="11">
        <v>50</v>
      </c>
      <c r="L97" s="11">
        <v>50</v>
      </c>
      <c r="M97" s="11">
        <v>50</v>
      </c>
      <c r="N97" s="11">
        <v>50</v>
      </c>
      <c r="O97" s="11">
        <v>50</v>
      </c>
      <c r="P97" s="11">
        <v>50</v>
      </c>
      <c r="Q97" s="11">
        <v>50</v>
      </c>
      <c r="R97" s="11">
        <v>50</v>
      </c>
      <c r="S97" s="11">
        <v>50</v>
      </c>
      <c r="T97" s="11">
        <v>50</v>
      </c>
      <c r="U97" s="11">
        <v>50</v>
      </c>
      <c r="V97" s="11">
        <v>50</v>
      </c>
      <c r="W97" s="11">
        <v>50</v>
      </c>
      <c r="X97" s="11">
        <v>50</v>
      </c>
      <c r="Y97" s="11">
        <v>50</v>
      </c>
      <c r="Z97" s="11">
        <v>50</v>
      </c>
      <c r="AA97" s="11">
        <v>50</v>
      </c>
      <c r="AB97" s="11">
        <v>50</v>
      </c>
      <c r="AC97" s="11">
        <v>50</v>
      </c>
      <c r="AD97" s="11">
        <v>50</v>
      </c>
      <c r="AE97" s="11">
        <v>50</v>
      </c>
      <c r="AF97" s="11">
        <v>50</v>
      </c>
      <c r="AG97" s="11">
        <v>50</v>
      </c>
      <c r="AH97" s="11">
        <v>50</v>
      </c>
      <c r="AI97" s="11">
        <v>50</v>
      </c>
      <c r="AJ97" s="11">
        <v>50</v>
      </c>
      <c r="AK97" s="11">
        <v>50</v>
      </c>
      <c r="AL97" s="11">
        <v>50</v>
      </c>
      <c r="AM97" s="11">
        <v>50</v>
      </c>
      <c r="AN97" s="11">
        <v>50</v>
      </c>
      <c r="AO97" s="11">
        <v>50</v>
      </c>
      <c r="AP97" s="11">
        <v>50</v>
      </c>
    </row>
    <row r="98" spans="1:42" x14ac:dyDescent="0.3">
      <c r="C98" s="1"/>
      <c r="D98" s="1"/>
      <c r="E98" t="s">
        <v>65</v>
      </c>
      <c r="F98" t="s">
        <v>145</v>
      </c>
      <c r="H98" s="2">
        <f>H91*H95</f>
        <v>4000</v>
      </c>
      <c r="I98" s="2">
        <f t="shared" ref="I98:AP98" si="97">I91*I95</f>
        <v>18000</v>
      </c>
      <c r="J98" s="2">
        <f t="shared" si="97"/>
        <v>58000</v>
      </c>
      <c r="K98" s="2">
        <f t="shared" si="97"/>
        <v>78000</v>
      </c>
      <c r="L98" s="2">
        <f t="shared" si="97"/>
        <v>92000</v>
      </c>
      <c r="M98" s="2">
        <f t="shared" si="97"/>
        <v>96000</v>
      </c>
      <c r="N98" s="2">
        <f t="shared" si="97"/>
        <v>100000</v>
      </c>
      <c r="O98" s="2">
        <f t="shared" si="97"/>
        <v>104000</v>
      </c>
      <c r="P98" s="2">
        <f t="shared" si="97"/>
        <v>108000</v>
      </c>
      <c r="Q98" s="2">
        <f t="shared" si="97"/>
        <v>112000</v>
      </c>
      <c r="R98" s="2">
        <f t="shared" si="97"/>
        <v>112000</v>
      </c>
      <c r="S98" s="2">
        <f t="shared" si="97"/>
        <v>112000</v>
      </c>
      <c r="T98" s="2">
        <f t="shared" si="97"/>
        <v>112000</v>
      </c>
      <c r="U98" s="2">
        <f t="shared" si="97"/>
        <v>112000</v>
      </c>
      <c r="V98" s="2">
        <f t="shared" si="97"/>
        <v>112000</v>
      </c>
      <c r="W98" s="2">
        <f t="shared" si="97"/>
        <v>112000</v>
      </c>
      <c r="X98" s="2">
        <f t="shared" si="97"/>
        <v>112000</v>
      </c>
      <c r="Y98" s="2">
        <f t="shared" si="97"/>
        <v>112000</v>
      </c>
      <c r="Z98" s="2">
        <f t="shared" si="97"/>
        <v>112000</v>
      </c>
      <c r="AA98" s="2">
        <f t="shared" si="97"/>
        <v>116000</v>
      </c>
      <c r="AB98" s="2">
        <f t="shared" si="97"/>
        <v>120000</v>
      </c>
      <c r="AC98" s="2">
        <f t="shared" si="97"/>
        <v>120000</v>
      </c>
      <c r="AD98" s="2">
        <f t="shared" si="97"/>
        <v>120000</v>
      </c>
      <c r="AE98" s="2">
        <f t="shared" si="97"/>
        <v>120000</v>
      </c>
      <c r="AF98" s="2">
        <f t="shared" si="97"/>
        <v>120000</v>
      </c>
      <c r="AG98" s="2">
        <f t="shared" si="97"/>
        <v>120000</v>
      </c>
      <c r="AH98" s="2">
        <f t="shared" si="97"/>
        <v>120000</v>
      </c>
      <c r="AI98" s="2">
        <f t="shared" si="97"/>
        <v>120000</v>
      </c>
      <c r="AJ98" s="2">
        <f t="shared" si="97"/>
        <v>120000</v>
      </c>
      <c r="AK98" s="2">
        <f t="shared" si="97"/>
        <v>120000</v>
      </c>
      <c r="AL98" s="2">
        <f t="shared" si="97"/>
        <v>120000</v>
      </c>
      <c r="AM98" s="2">
        <f t="shared" si="97"/>
        <v>120000</v>
      </c>
      <c r="AN98" s="2">
        <f t="shared" si="97"/>
        <v>120000</v>
      </c>
      <c r="AO98" s="2">
        <f t="shared" si="97"/>
        <v>120000</v>
      </c>
      <c r="AP98" s="2">
        <f t="shared" si="97"/>
        <v>120000</v>
      </c>
    </row>
    <row r="99" spans="1:42" x14ac:dyDescent="0.3">
      <c r="C99" s="1"/>
      <c r="D99" s="1"/>
      <c r="E99" t="s">
        <v>66</v>
      </c>
      <c r="F99" t="s">
        <v>145</v>
      </c>
      <c r="H99" s="2">
        <f>H91*H96</f>
        <v>1000</v>
      </c>
      <c r="I99" s="2">
        <f t="shared" ref="I99:AP99" si="98">I91*I96</f>
        <v>4500</v>
      </c>
      <c r="J99" s="2">
        <f t="shared" si="98"/>
        <v>14500</v>
      </c>
      <c r="K99" s="2">
        <f t="shared" si="98"/>
        <v>19500</v>
      </c>
      <c r="L99" s="2">
        <f t="shared" si="98"/>
        <v>23000</v>
      </c>
      <c r="M99" s="2">
        <f t="shared" si="98"/>
        <v>24000</v>
      </c>
      <c r="N99" s="2">
        <f t="shared" si="98"/>
        <v>25000</v>
      </c>
      <c r="O99" s="2">
        <f t="shared" si="98"/>
        <v>26000</v>
      </c>
      <c r="P99" s="2">
        <f t="shared" si="98"/>
        <v>27000</v>
      </c>
      <c r="Q99" s="2">
        <f t="shared" si="98"/>
        <v>28000</v>
      </c>
      <c r="R99" s="2">
        <f t="shared" si="98"/>
        <v>28000</v>
      </c>
      <c r="S99" s="2">
        <f t="shared" si="98"/>
        <v>28000</v>
      </c>
      <c r="T99" s="2">
        <f t="shared" si="98"/>
        <v>28000</v>
      </c>
      <c r="U99" s="2">
        <f t="shared" si="98"/>
        <v>28000</v>
      </c>
      <c r="V99" s="2">
        <f t="shared" si="98"/>
        <v>28000</v>
      </c>
      <c r="W99" s="2">
        <f t="shared" si="98"/>
        <v>28000</v>
      </c>
      <c r="X99" s="2">
        <f t="shared" si="98"/>
        <v>28000</v>
      </c>
      <c r="Y99" s="2">
        <f t="shared" si="98"/>
        <v>28000</v>
      </c>
      <c r="Z99" s="2">
        <f t="shared" si="98"/>
        <v>28000</v>
      </c>
      <c r="AA99" s="2">
        <f t="shared" si="98"/>
        <v>29000</v>
      </c>
      <c r="AB99" s="2">
        <f t="shared" si="98"/>
        <v>30000</v>
      </c>
      <c r="AC99" s="2">
        <f t="shared" si="98"/>
        <v>30000</v>
      </c>
      <c r="AD99" s="2">
        <f t="shared" si="98"/>
        <v>30000</v>
      </c>
      <c r="AE99" s="2">
        <f t="shared" si="98"/>
        <v>30000</v>
      </c>
      <c r="AF99" s="2">
        <f t="shared" si="98"/>
        <v>30000</v>
      </c>
      <c r="AG99" s="2">
        <f t="shared" si="98"/>
        <v>30000</v>
      </c>
      <c r="AH99" s="2">
        <f t="shared" si="98"/>
        <v>30000</v>
      </c>
      <c r="AI99" s="2">
        <f t="shared" si="98"/>
        <v>30000</v>
      </c>
      <c r="AJ99" s="2">
        <f t="shared" si="98"/>
        <v>30000</v>
      </c>
      <c r="AK99" s="2">
        <f t="shared" si="98"/>
        <v>30000</v>
      </c>
      <c r="AL99" s="2">
        <f t="shared" si="98"/>
        <v>30000</v>
      </c>
      <c r="AM99" s="2">
        <f t="shared" si="98"/>
        <v>30000</v>
      </c>
      <c r="AN99" s="2">
        <f t="shared" si="98"/>
        <v>30000</v>
      </c>
      <c r="AO99" s="2">
        <f t="shared" si="98"/>
        <v>30000</v>
      </c>
      <c r="AP99" s="2">
        <f t="shared" si="98"/>
        <v>30000</v>
      </c>
    </row>
    <row r="100" spans="1:42" x14ac:dyDescent="0.3">
      <c r="C100" s="1"/>
      <c r="D100" s="1"/>
      <c r="E100" t="s">
        <v>142</v>
      </c>
      <c r="F100" t="s">
        <v>145</v>
      </c>
      <c r="H100" s="2">
        <f>H91*H97</f>
        <v>1000</v>
      </c>
      <c r="I100" s="2">
        <f t="shared" ref="I100:AP100" si="99">I91*I97</f>
        <v>4500</v>
      </c>
      <c r="J100" s="2">
        <f t="shared" si="99"/>
        <v>14500</v>
      </c>
      <c r="K100" s="2">
        <f t="shared" si="99"/>
        <v>19500</v>
      </c>
      <c r="L100" s="2">
        <f t="shared" si="99"/>
        <v>23000</v>
      </c>
      <c r="M100" s="2">
        <f t="shared" si="99"/>
        <v>24000</v>
      </c>
      <c r="N100" s="2">
        <f t="shared" si="99"/>
        <v>25000</v>
      </c>
      <c r="O100" s="2">
        <f t="shared" si="99"/>
        <v>26000</v>
      </c>
      <c r="P100" s="2">
        <f t="shared" si="99"/>
        <v>27000</v>
      </c>
      <c r="Q100" s="2">
        <f t="shared" si="99"/>
        <v>28000</v>
      </c>
      <c r="R100" s="2">
        <f t="shared" si="99"/>
        <v>28000</v>
      </c>
      <c r="S100" s="2">
        <f t="shared" si="99"/>
        <v>28000</v>
      </c>
      <c r="T100" s="2">
        <f t="shared" si="99"/>
        <v>28000</v>
      </c>
      <c r="U100" s="2">
        <f t="shared" si="99"/>
        <v>28000</v>
      </c>
      <c r="V100" s="2">
        <f t="shared" si="99"/>
        <v>28000</v>
      </c>
      <c r="W100" s="2">
        <f t="shared" si="99"/>
        <v>28000</v>
      </c>
      <c r="X100" s="2">
        <f t="shared" si="99"/>
        <v>28000</v>
      </c>
      <c r="Y100" s="2">
        <f t="shared" si="99"/>
        <v>28000</v>
      </c>
      <c r="Z100" s="2">
        <f t="shared" si="99"/>
        <v>28000</v>
      </c>
      <c r="AA100" s="2">
        <f t="shared" si="99"/>
        <v>29000</v>
      </c>
      <c r="AB100" s="2">
        <f t="shared" si="99"/>
        <v>30000</v>
      </c>
      <c r="AC100" s="2">
        <f t="shared" si="99"/>
        <v>30000</v>
      </c>
      <c r="AD100" s="2">
        <f t="shared" si="99"/>
        <v>30000</v>
      </c>
      <c r="AE100" s="2">
        <f t="shared" si="99"/>
        <v>30000</v>
      </c>
      <c r="AF100" s="2">
        <f t="shared" si="99"/>
        <v>30000</v>
      </c>
      <c r="AG100" s="2">
        <f t="shared" si="99"/>
        <v>30000</v>
      </c>
      <c r="AH100" s="2">
        <f t="shared" si="99"/>
        <v>30000</v>
      </c>
      <c r="AI100" s="2">
        <f t="shared" si="99"/>
        <v>30000</v>
      </c>
      <c r="AJ100" s="2">
        <f t="shared" si="99"/>
        <v>30000</v>
      </c>
      <c r="AK100" s="2">
        <f t="shared" si="99"/>
        <v>30000</v>
      </c>
      <c r="AL100" s="2">
        <f t="shared" si="99"/>
        <v>30000</v>
      </c>
      <c r="AM100" s="2">
        <f t="shared" si="99"/>
        <v>30000</v>
      </c>
      <c r="AN100" s="2">
        <f t="shared" si="99"/>
        <v>30000</v>
      </c>
      <c r="AO100" s="2">
        <f t="shared" si="99"/>
        <v>30000</v>
      </c>
      <c r="AP100" s="2">
        <f t="shared" si="99"/>
        <v>30000</v>
      </c>
    </row>
    <row r="101" spans="1:42" x14ac:dyDescent="0.3">
      <c r="A101" s="15">
        <f>'Notes &amp; Assumptions'!A31</f>
        <v>18</v>
      </c>
      <c r="C101" s="1"/>
      <c r="D101" s="1"/>
      <c r="E101" t="s">
        <v>67</v>
      </c>
      <c r="F101" t="s">
        <v>8</v>
      </c>
      <c r="H101" s="12">
        <v>0.03</v>
      </c>
      <c r="I101" s="12">
        <v>0.03</v>
      </c>
      <c r="J101" s="12">
        <v>0.03</v>
      </c>
      <c r="K101" s="12">
        <v>0.03</v>
      </c>
      <c r="L101" s="12">
        <v>0</v>
      </c>
      <c r="M101" s="12">
        <v>0</v>
      </c>
      <c r="N101" s="12">
        <v>0</v>
      </c>
      <c r="O101" s="12">
        <v>0</v>
      </c>
      <c r="P101" s="12">
        <v>0</v>
      </c>
      <c r="Q101" s="12">
        <v>0</v>
      </c>
      <c r="R101" s="12">
        <v>0</v>
      </c>
      <c r="S101" s="12">
        <v>0</v>
      </c>
      <c r="T101" s="12">
        <v>0</v>
      </c>
      <c r="U101" s="12">
        <v>0</v>
      </c>
      <c r="V101" s="12">
        <v>0</v>
      </c>
      <c r="W101" s="12">
        <v>0</v>
      </c>
      <c r="X101" s="12">
        <v>0</v>
      </c>
      <c r="Y101" s="12">
        <v>0</v>
      </c>
      <c r="Z101" s="12">
        <v>0</v>
      </c>
      <c r="AA101" s="12">
        <v>0</v>
      </c>
      <c r="AB101" s="12">
        <v>0</v>
      </c>
      <c r="AC101" s="12">
        <v>0</v>
      </c>
      <c r="AD101" s="12">
        <v>0</v>
      </c>
      <c r="AE101" s="12">
        <v>0</v>
      </c>
      <c r="AF101" s="12">
        <v>0</v>
      </c>
      <c r="AG101" s="12">
        <v>0</v>
      </c>
      <c r="AH101" s="12">
        <v>0</v>
      </c>
      <c r="AI101" s="12">
        <v>0</v>
      </c>
      <c r="AJ101" s="12">
        <v>0</v>
      </c>
      <c r="AK101" s="12">
        <v>0</v>
      </c>
      <c r="AL101" s="12">
        <v>0</v>
      </c>
      <c r="AM101" s="12">
        <v>0</v>
      </c>
      <c r="AN101" s="12">
        <v>0</v>
      </c>
      <c r="AO101" s="12">
        <v>0</v>
      </c>
      <c r="AP101" s="12">
        <v>0</v>
      </c>
    </row>
    <row r="102" spans="1:42" x14ac:dyDescent="0.3">
      <c r="A102" s="15">
        <f>'Notes &amp; Assumptions'!A32</f>
        <v>19</v>
      </c>
      <c r="C102" s="1"/>
      <c r="D102" s="1"/>
      <c r="E102" t="s">
        <v>40</v>
      </c>
      <c r="F102" t="s">
        <v>41</v>
      </c>
      <c r="G102" s="11">
        <v>365</v>
      </c>
      <c r="H102" s="2">
        <f>G102*(1+$G$14)*(1+H101)</f>
        <v>383.46899999999999</v>
      </c>
      <c r="I102" s="2">
        <f t="shared" ref="I102:AP102" si="100">H102*(1+$G$14)*(1+I101)</f>
        <v>402.87253140000001</v>
      </c>
      <c r="J102" s="2">
        <f t="shared" si="100"/>
        <v>423.25788148884004</v>
      </c>
      <c r="K102" s="2">
        <f t="shared" si="100"/>
        <v>444.67473029217535</v>
      </c>
      <c r="L102" s="2">
        <f t="shared" si="100"/>
        <v>453.56822489801885</v>
      </c>
      <c r="M102" s="2">
        <f t="shared" si="100"/>
        <v>462.63958939597921</v>
      </c>
      <c r="N102" s="2">
        <f t="shared" si="100"/>
        <v>471.89238118389881</v>
      </c>
      <c r="O102" s="2">
        <f t="shared" si="100"/>
        <v>481.33022880757682</v>
      </c>
      <c r="P102" s="2">
        <f t="shared" si="100"/>
        <v>490.95683338372834</v>
      </c>
      <c r="Q102" s="2">
        <f t="shared" si="100"/>
        <v>500.77597005140291</v>
      </c>
      <c r="R102" s="2">
        <f t="shared" si="100"/>
        <v>510.79148945243099</v>
      </c>
      <c r="S102" s="2">
        <f t="shared" si="100"/>
        <v>521.00731924147965</v>
      </c>
      <c r="T102" s="2">
        <f t="shared" si="100"/>
        <v>531.4274656263093</v>
      </c>
      <c r="U102" s="2">
        <f t="shared" si="100"/>
        <v>542.05601493883546</v>
      </c>
      <c r="V102" s="2">
        <f t="shared" si="100"/>
        <v>552.89713523761213</v>
      </c>
      <c r="W102" s="2">
        <f t="shared" si="100"/>
        <v>563.95507794236437</v>
      </c>
      <c r="X102" s="2">
        <f t="shared" si="100"/>
        <v>575.23417950121166</v>
      </c>
      <c r="Y102" s="2">
        <f t="shared" si="100"/>
        <v>586.73886309123588</v>
      </c>
      <c r="Z102" s="2">
        <f t="shared" si="100"/>
        <v>598.47364035306066</v>
      </c>
      <c r="AA102" s="2">
        <f t="shared" si="100"/>
        <v>610.44311316012192</v>
      </c>
      <c r="AB102" s="2">
        <f t="shared" si="100"/>
        <v>622.65197542332442</v>
      </c>
      <c r="AC102" s="2">
        <f t="shared" si="100"/>
        <v>635.10501493179095</v>
      </c>
      <c r="AD102" s="2">
        <f t="shared" si="100"/>
        <v>647.8071152304268</v>
      </c>
      <c r="AE102" s="2">
        <f t="shared" si="100"/>
        <v>660.76325753503534</v>
      </c>
      <c r="AF102" s="2">
        <f t="shared" si="100"/>
        <v>673.97852268573604</v>
      </c>
      <c r="AG102" s="2">
        <f t="shared" si="100"/>
        <v>687.45809313945074</v>
      </c>
      <c r="AH102" s="2">
        <f t="shared" si="100"/>
        <v>701.20725500223978</v>
      </c>
      <c r="AI102" s="2">
        <f t="shared" si="100"/>
        <v>715.23140010228462</v>
      </c>
      <c r="AJ102" s="2">
        <f t="shared" si="100"/>
        <v>729.53602810433028</v>
      </c>
      <c r="AK102" s="2">
        <f t="shared" si="100"/>
        <v>744.12674866641692</v>
      </c>
      <c r="AL102" s="2">
        <f t="shared" si="100"/>
        <v>759.00928363974526</v>
      </c>
      <c r="AM102" s="2">
        <f t="shared" si="100"/>
        <v>774.18946931254015</v>
      </c>
      <c r="AN102" s="2">
        <f t="shared" si="100"/>
        <v>789.67325869879096</v>
      </c>
      <c r="AO102" s="2">
        <f t="shared" si="100"/>
        <v>805.46672387276681</v>
      </c>
      <c r="AP102" s="2">
        <f t="shared" si="100"/>
        <v>821.57605835022218</v>
      </c>
    </row>
    <row r="103" spans="1:42" x14ac:dyDescent="0.3">
      <c r="C103" s="1"/>
      <c r="D103" s="1"/>
      <c r="E103" t="s">
        <v>68</v>
      </c>
      <c r="F103" t="s">
        <v>144</v>
      </c>
      <c r="G103" s="21">
        <v>0.8</v>
      </c>
      <c r="H103" s="22">
        <f>G103*(1+$G$14)*(1+H101)</f>
        <v>0.84048000000000012</v>
      </c>
      <c r="I103" s="22">
        <f t="shared" ref="I103:AP103" si="101">H103*(1+$G$14)*(1+I101)</f>
        <v>0.88300828800000009</v>
      </c>
      <c r="J103" s="22">
        <f t="shared" si="101"/>
        <v>0.92768850737280018</v>
      </c>
      <c r="K103" s="22">
        <f t="shared" si="101"/>
        <v>0.97462954584586392</v>
      </c>
      <c r="L103" s="22">
        <f t="shared" si="101"/>
        <v>0.99412213676278116</v>
      </c>
      <c r="M103" s="22">
        <f t="shared" si="101"/>
        <v>1.0140045794980368</v>
      </c>
      <c r="N103" s="22">
        <f t="shared" si="101"/>
        <v>1.0342846710879976</v>
      </c>
      <c r="O103" s="22">
        <f t="shared" si="101"/>
        <v>1.0549703645097577</v>
      </c>
      <c r="P103" s="22">
        <f t="shared" si="101"/>
        <v>1.0760697717999528</v>
      </c>
      <c r="Q103" s="22">
        <f t="shared" si="101"/>
        <v>1.097591167235952</v>
      </c>
      <c r="R103" s="22">
        <f t="shared" si="101"/>
        <v>1.1195429905806711</v>
      </c>
      <c r="S103" s="22">
        <f t="shared" si="101"/>
        <v>1.1419338503922845</v>
      </c>
      <c r="T103" s="22">
        <f t="shared" si="101"/>
        <v>1.1647725274001302</v>
      </c>
      <c r="U103" s="22">
        <f t="shared" si="101"/>
        <v>1.1880679779481327</v>
      </c>
      <c r="V103" s="22">
        <f t="shared" si="101"/>
        <v>1.2118293375070954</v>
      </c>
      <c r="W103" s="22">
        <f t="shared" si="101"/>
        <v>1.2360659242572374</v>
      </c>
      <c r="X103" s="22">
        <f t="shared" si="101"/>
        <v>1.2607872427423821</v>
      </c>
      <c r="Y103" s="22">
        <f t="shared" si="101"/>
        <v>1.2860029875972296</v>
      </c>
      <c r="Z103" s="22">
        <f t="shared" si="101"/>
        <v>1.3117230473491743</v>
      </c>
      <c r="AA103" s="22">
        <f t="shared" si="101"/>
        <v>1.3379575082961579</v>
      </c>
      <c r="AB103" s="22">
        <f t="shared" si="101"/>
        <v>1.3647166584620811</v>
      </c>
      <c r="AC103" s="22">
        <f t="shared" si="101"/>
        <v>1.3920109916313228</v>
      </c>
      <c r="AD103" s="22">
        <f t="shared" si="101"/>
        <v>1.4198512114639492</v>
      </c>
      <c r="AE103" s="22">
        <f t="shared" si="101"/>
        <v>1.4482482356932282</v>
      </c>
      <c r="AF103" s="22">
        <f t="shared" si="101"/>
        <v>1.4772132004070928</v>
      </c>
      <c r="AG103" s="22">
        <f t="shared" si="101"/>
        <v>1.5067574644152346</v>
      </c>
      <c r="AH103" s="22">
        <f t="shared" si="101"/>
        <v>1.5368926137035392</v>
      </c>
      <c r="AI103" s="22">
        <f t="shared" si="101"/>
        <v>1.5676304659776101</v>
      </c>
      <c r="AJ103" s="22">
        <f t="shared" si="101"/>
        <v>1.5989830752971623</v>
      </c>
      <c r="AK103" s="22">
        <f t="shared" si="101"/>
        <v>1.6309627368031057</v>
      </c>
      <c r="AL103" s="22">
        <f t="shared" si="101"/>
        <v>1.6635819915391679</v>
      </c>
      <c r="AM103" s="22">
        <f t="shared" si="101"/>
        <v>1.6968536313699512</v>
      </c>
      <c r="AN103" s="22">
        <f t="shared" si="101"/>
        <v>1.7307907039973502</v>
      </c>
      <c r="AO103" s="22">
        <f t="shared" si="101"/>
        <v>1.7654065180772973</v>
      </c>
      <c r="AP103" s="22">
        <f t="shared" si="101"/>
        <v>1.8007146484388432</v>
      </c>
    </row>
    <row r="104" spans="1:42" x14ac:dyDescent="0.3">
      <c r="C104" s="1"/>
      <c r="D104" s="1"/>
      <c r="E104" t="s">
        <v>69</v>
      </c>
      <c r="F104" t="s">
        <v>144</v>
      </c>
      <c r="G104" s="21">
        <v>1.2</v>
      </c>
      <c r="H104" s="22">
        <f>G104*(1+$G$14)*(1+H101)</f>
        <v>1.2607200000000001</v>
      </c>
      <c r="I104" s="22">
        <f t="shared" ref="I104:AP104" si="102">H104*(1+$G$14)*(1+I101)</f>
        <v>1.3245124320000001</v>
      </c>
      <c r="J104" s="22">
        <f t="shared" si="102"/>
        <v>1.3915327610592003</v>
      </c>
      <c r="K104" s="22">
        <f t="shared" si="102"/>
        <v>1.4619443187687959</v>
      </c>
      <c r="L104" s="22">
        <f t="shared" si="102"/>
        <v>1.4911832051441718</v>
      </c>
      <c r="M104" s="22">
        <f t="shared" si="102"/>
        <v>1.5210068692470553</v>
      </c>
      <c r="N104" s="22">
        <f t="shared" si="102"/>
        <v>1.5514270066319964</v>
      </c>
      <c r="O104" s="22">
        <f t="shared" si="102"/>
        <v>1.5824555467646364</v>
      </c>
      <c r="P104" s="22">
        <f t="shared" si="102"/>
        <v>1.6141046576999292</v>
      </c>
      <c r="Q104" s="22">
        <f t="shared" si="102"/>
        <v>1.6463867508539278</v>
      </c>
      <c r="R104" s="22">
        <f t="shared" si="102"/>
        <v>1.6793144858710065</v>
      </c>
      <c r="S104" s="22">
        <f t="shared" si="102"/>
        <v>1.7129007755884267</v>
      </c>
      <c r="T104" s="22">
        <f t="shared" si="102"/>
        <v>1.7471587911001953</v>
      </c>
      <c r="U104" s="22">
        <f t="shared" si="102"/>
        <v>1.7821019669221994</v>
      </c>
      <c r="V104" s="22">
        <f t="shared" si="102"/>
        <v>1.8177440062606434</v>
      </c>
      <c r="W104" s="22">
        <f t="shared" si="102"/>
        <v>1.8540988863858563</v>
      </c>
      <c r="X104" s="22">
        <f t="shared" si="102"/>
        <v>1.8911808641135734</v>
      </c>
      <c r="Y104" s="22">
        <f t="shared" si="102"/>
        <v>1.9290044813958449</v>
      </c>
      <c r="Z104" s="22">
        <f t="shared" si="102"/>
        <v>1.9675845710237618</v>
      </c>
      <c r="AA104" s="22">
        <f t="shared" si="102"/>
        <v>2.0069362624442371</v>
      </c>
      <c r="AB104" s="22">
        <f t="shared" si="102"/>
        <v>2.0470749876931218</v>
      </c>
      <c r="AC104" s="22">
        <f t="shared" si="102"/>
        <v>2.0880164874469842</v>
      </c>
      <c r="AD104" s="22">
        <f t="shared" si="102"/>
        <v>2.1297768171959239</v>
      </c>
      <c r="AE104" s="22">
        <f t="shared" si="102"/>
        <v>2.1723723535398425</v>
      </c>
      <c r="AF104" s="22">
        <f t="shared" si="102"/>
        <v>2.2158198006106393</v>
      </c>
      <c r="AG104" s="22">
        <f t="shared" si="102"/>
        <v>2.2601361966228524</v>
      </c>
      <c r="AH104" s="22">
        <f t="shared" si="102"/>
        <v>2.3053389205553096</v>
      </c>
      <c r="AI104" s="22">
        <f t="shared" si="102"/>
        <v>2.3514456989664159</v>
      </c>
      <c r="AJ104" s="22">
        <f t="shared" si="102"/>
        <v>2.3984746129457442</v>
      </c>
      <c r="AK104" s="22">
        <f t="shared" si="102"/>
        <v>2.4464441052046593</v>
      </c>
      <c r="AL104" s="22">
        <f t="shared" si="102"/>
        <v>2.4953729873087527</v>
      </c>
      <c r="AM104" s="22">
        <f t="shared" si="102"/>
        <v>2.5452804470549277</v>
      </c>
      <c r="AN104" s="22">
        <f t="shared" si="102"/>
        <v>2.5961860559960264</v>
      </c>
      <c r="AO104" s="22">
        <f t="shared" si="102"/>
        <v>2.648109777115947</v>
      </c>
      <c r="AP104" s="22">
        <f t="shared" si="102"/>
        <v>2.7010719726582662</v>
      </c>
    </row>
    <row r="105" spans="1:42" x14ac:dyDescent="0.3">
      <c r="C105" s="1"/>
      <c r="D105" s="1"/>
      <c r="E105" t="s">
        <v>143</v>
      </c>
      <c r="F105" t="s">
        <v>144</v>
      </c>
      <c r="G105" s="21">
        <v>1.4</v>
      </c>
      <c r="H105" s="22">
        <f>G105*(1+$G$14)*(1+H101)</f>
        <v>1.4708399999999999</v>
      </c>
      <c r="I105" s="22">
        <f t="shared" ref="I105:AP105" si="103">H105*(1+$G$14)*(1+I101)</f>
        <v>1.5452645040000001</v>
      </c>
      <c r="J105" s="22">
        <f t="shared" si="103"/>
        <v>1.6234548879024002</v>
      </c>
      <c r="K105" s="22">
        <f t="shared" si="103"/>
        <v>1.7056017052302617</v>
      </c>
      <c r="L105" s="22">
        <f t="shared" si="103"/>
        <v>1.7397137393348669</v>
      </c>
      <c r="M105" s="22">
        <f t="shared" si="103"/>
        <v>1.7745080141215643</v>
      </c>
      <c r="N105" s="22">
        <f t="shared" si="103"/>
        <v>1.8099981744039957</v>
      </c>
      <c r="O105" s="22">
        <f t="shared" si="103"/>
        <v>1.8461981378920755</v>
      </c>
      <c r="P105" s="22">
        <f t="shared" si="103"/>
        <v>1.883122100649917</v>
      </c>
      <c r="Q105" s="22">
        <f t="shared" si="103"/>
        <v>1.9207845426629153</v>
      </c>
      <c r="R105" s="22">
        <f t="shared" si="103"/>
        <v>1.9592002335161736</v>
      </c>
      <c r="S105" s="22">
        <f t="shared" si="103"/>
        <v>1.9983842381864971</v>
      </c>
      <c r="T105" s="22">
        <f t="shared" si="103"/>
        <v>2.0383519229502269</v>
      </c>
      <c r="U105" s="22">
        <f t="shared" si="103"/>
        <v>2.0791189614092316</v>
      </c>
      <c r="V105" s="22">
        <f t="shared" si="103"/>
        <v>2.1207013406374164</v>
      </c>
      <c r="W105" s="22">
        <f t="shared" si="103"/>
        <v>2.1631153674501649</v>
      </c>
      <c r="X105" s="22">
        <f t="shared" si="103"/>
        <v>2.2063776747991684</v>
      </c>
      <c r="Y105" s="22">
        <f t="shared" si="103"/>
        <v>2.2505052282951516</v>
      </c>
      <c r="Z105" s="22">
        <f t="shared" si="103"/>
        <v>2.2955153328610547</v>
      </c>
      <c r="AA105" s="22">
        <f t="shared" si="103"/>
        <v>2.3414256395182758</v>
      </c>
      <c r="AB105" s="22">
        <f t="shared" si="103"/>
        <v>2.3882541523086411</v>
      </c>
      <c r="AC105" s="22">
        <f t="shared" si="103"/>
        <v>2.4360192353548138</v>
      </c>
      <c r="AD105" s="22">
        <f t="shared" si="103"/>
        <v>2.4847396200619101</v>
      </c>
      <c r="AE105" s="22">
        <f t="shared" si="103"/>
        <v>2.5344344124631482</v>
      </c>
      <c r="AF105" s="22">
        <f t="shared" si="103"/>
        <v>2.5851231007124111</v>
      </c>
      <c r="AG105" s="22">
        <f t="shared" si="103"/>
        <v>2.6368255627266595</v>
      </c>
      <c r="AH105" s="22">
        <f t="shared" si="103"/>
        <v>2.6895620739811927</v>
      </c>
      <c r="AI105" s="22">
        <f t="shared" si="103"/>
        <v>2.7433533154608165</v>
      </c>
      <c r="AJ105" s="22">
        <f t="shared" si="103"/>
        <v>2.7982203817700331</v>
      </c>
      <c r="AK105" s="22">
        <f t="shared" si="103"/>
        <v>2.854184789405434</v>
      </c>
      <c r="AL105" s="22">
        <f t="shared" si="103"/>
        <v>2.9112684851935429</v>
      </c>
      <c r="AM105" s="22">
        <f t="shared" si="103"/>
        <v>2.9694938548974137</v>
      </c>
      <c r="AN105" s="22">
        <f t="shared" si="103"/>
        <v>3.0288837319953621</v>
      </c>
      <c r="AO105" s="22">
        <f t="shared" si="103"/>
        <v>3.0894614066352695</v>
      </c>
      <c r="AP105" s="22">
        <f t="shared" si="103"/>
        <v>3.1512506347679747</v>
      </c>
    </row>
    <row r="106" spans="1:42" x14ac:dyDescent="0.3">
      <c r="C106" s="1"/>
      <c r="D106" s="1"/>
    </row>
    <row r="107" spans="1:42" x14ac:dyDescent="0.3">
      <c r="C107" s="1"/>
      <c r="D107" s="1"/>
      <c r="E107" t="s">
        <v>70</v>
      </c>
      <c r="F107" t="s">
        <v>59</v>
      </c>
      <c r="H107" s="2">
        <f>SUM(H98:H100)/1000</f>
        <v>6</v>
      </c>
      <c r="I107" s="2">
        <f t="shared" ref="I107:AP107" si="104">SUM(I98:I100)/1000</f>
        <v>27</v>
      </c>
      <c r="J107" s="2">
        <f t="shared" si="104"/>
        <v>87</v>
      </c>
      <c r="K107" s="2">
        <f t="shared" si="104"/>
        <v>117</v>
      </c>
      <c r="L107" s="2">
        <f t="shared" si="104"/>
        <v>138</v>
      </c>
      <c r="M107" s="2">
        <f t="shared" si="104"/>
        <v>144</v>
      </c>
      <c r="N107" s="2">
        <f t="shared" si="104"/>
        <v>150</v>
      </c>
      <c r="O107" s="2">
        <f t="shared" si="104"/>
        <v>156</v>
      </c>
      <c r="P107" s="2">
        <f t="shared" si="104"/>
        <v>162</v>
      </c>
      <c r="Q107" s="2">
        <f t="shared" si="104"/>
        <v>168</v>
      </c>
      <c r="R107" s="2">
        <f t="shared" si="104"/>
        <v>168</v>
      </c>
      <c r="S107" s="2">
        <f t="shared" si="104"/>
        <v>168</v>
      </c>
      <c r="T107" s="2">
        <f t="shared" si="104"/>
        <v>168</v>
      </c>
      <c r="U107" s="2">
        <f t="shared" si="104"/>
        <v>168</v>
      </c>
      <c r="V107" s="2">
        <f t="shared" si="104"/>
        <v>168</v>
      </c>
      <c r="W107" s="2">
        <f t="shared" si="104"/>
        <v>168</v>
      </c>
      <c r="X107" s="2">
        <f t="shared" si="104"/>
        <v>168</v>
      </c>
      <c r="Y107" s="2">
        <f t="shared" si="104"/>
        <v>168</v>
      </c>
      <c r="Z107" s="2">
        <f t="shared" si="104"/>
        <v>168</v>
      </c>
      <c r="AA107" s="2">
        <f t="shared" si="104"/>
        <v>174</v>
      </c>
      <c r="AB107" s="2">
        <f t="shared" si="104"/>
        <v>180</v>
      </c>
      <c r="AC107" s="2">
        <f t="shared" si="104"/>
        <v>180</v>
      </c>
      <c r="AD107" s="2">
        <f t="shared" si="104"/>
        <v>180</v>
      </c>
      <c r="AE107" s="2">
        <f t="shared" si="104"/>
        <v>180</v>
      </c>
      <c r="AF107" s="2">
        <f t="shared" si="104"/>
        <v>180</v>
      </c>
      <c r="AG107" s="2">
        <f t="shared" si="104"/>
        <v>180</v>
      </c>
      <c r="AH107" s="2">
        <f t="shared" si="104"/>
        <v>180</v>
      </c>
      <c r="AI107" s="2">
        <f t="shared" si="104"/>
        <v>180</v>
      </c>
      <c r="AJ107" s="2">
        <f t="shared" si="104"/>
        <v>180</v>
      </c>
      <c r="AK107" s="2">
        <f t="shared" si="104"/>
        <v>180</v>
      </c>
      <c r="AL107" s="2">
        <f t="shared" si="104"/>
        <v>180</v>
      </c>
      <c r="AM107" s="2">
        <f t="shared" si="104"/>
        <v>180</v>
      </c>
      <c r="AN107" s="2">
        <f t="shared" si="104"/>
        <v>180</v>
      </c>
      <c r="AO107" s="2">
        <f t="shared" si="104"/>
        <v>180</v>
      </c>
      <c r="AP107" s="2">
        <f t="shared" si="104"/>
        <v>180</v>
      </c>
    </row>
    <row r="108" spans="1:42" x14ac:dyDescent="0.3">
      <c r="C108" s="1"/>
      <c r="D108" s="1"/>
      <c r="E108" t="s">
        <v>71</v>
      </c>
      <c r="F108" t="s">
        <v>7</v>
      </c>
      <c r="H108" s="2">
        <f>H91*H102+H98*H103+H99*H104+H100*H105</f>
        <v>13762.86</v>
      </c>
      <c r="I108" s="2">
        <f t="shared" ref="I108:AP108" si="105">I91*I102+I98*I103+I99*I104+I100*I105</f>
        <v>65066.673221999998</v>
      </c>
      <c r="J108" s="2">
        <f t="shared" si="105"/>
        <v>220268.03996932923</v>
      </c>
      <c r="K108" s="2">
        <f t="shared" si="105"/>
        <v>311211.39685790741</v>
      </c>
      <c r="L108" s="2">
        <f t="shared" si="105"/>
        <v>374411.24975828239</v>
      </c>
      <c r="M108" s="2">
        <f t="shared" si="105"/>
        <v>398503.79974272841</v>
      </c>
      <c r="N108" s="2">
        <f t="shared" si="105"/>
        <v>423410.287226649</v>
      </c>
      <c r="O108" s="2">
        <f t="shared" si="105"/>
        <v>449153.63269002922</v>
      </c>
      <c r="P108" s="2">
        <f t="shared" si="105"/>
        <v>475757.34785705409</v>
      </c>
      <c r="Q108" s="2">
        <f t="shared" si="105"/>
        <v>503245.55017768382</v>
      </c>
      <c r="R108" s="2">
        <f t="shared" si="105"/>
        <v>513310.46118123754</v>
      </c>
      <c r="S108" s="2">
        <f t="shared" si="105"/>
        <v>523576.67040486238</v>
      </c>
      <c r="T108" s="2">
        <f t="shared" si="105"/>
        <v>534048.2038129596</v>
      </c>
      <c r="U108" s="2">
        <f t="shared" si="105"/>
        <v>544729.16788921889</v>
      </c>
      <c r="V108" s="2">
        <f t="shared" si="105"/>
        <v>555623.75124700321</v>
      </c>
      <c r="W108" s="2">
        <f t="shared" si="105"/>
        <v>566736.22627194319</v>
      </c>
      <c r="X108" s="2">
        <f t="shared" si="105"/>
        <v>578070.95079738216</v>
      </c>
      <c r="Y108" s="2">
        <f t="shared" si="105"/>
        <v>589632.36981332977</v>
      </c>
      <c r="Z108" s="2">
        <f t="shared" si="105"/>
        <v>601425.01720959635</v>
      </c>
      <c r="AA108" s="2">
        <f t="shared" si="105"/>
        <v>635362.57175213785</v>
      </c>
      <c r="AB108" s="2">
        <f t="shared" si="105"/>
        <v>670417.05846949725</v>
      </c>
      <c r="AC108" s="2">
        <f t="shared" si="105"/>
        <v>683825.39963888715</v>
      </c>
      <c r="AD108" s="2">
        <f t="shared" si="105"/>
        <v>697501.907631665</v>
      </c>
      <c r="AE108" s="2">
        <f t="shared" si="105"/>
        <v>711451.94578429835</v>
      </c>
      <c r="AF108" s="2">
        <f t="shared" si="105"/>
        <v>725680.9846999842</v>
      </c>
      <c r="AG108" s="2">
        <f t="shared" si="105"/>
        <v>740194.60439398407</v>
      </c>
      <c r="AH108" s="2">
        <f t="shared" si="105"/>
        <v>754998.49648186367</v>
      </c>
      <c r="AI108" s="2">
        <f t="shared" si="105"/>
        <v>770098.46641150094</v>
      </c>
      <c r="AJ108" s="2">
        <f t="shared" si="105"/>
        <v>785500.43573973107</v>
      </c>
      <c r="AK108" s="2">
        <f t="shared" si="105"/>
        <v>801210.4444545256</v>
      </c>
      <c r="AL108" s="2">
        <f t="shared" si="105"/>
        <v>817234.65334361617</v>
      </c>
      <c r="AM108" s="2">
        <f t="shared" si="105"/>
        <v>833579.34641048848</v>
      </c>
      <c r="AN108" s="2">
        <f t="shared" si="105"/>
        <v>850250.93333869823</v>
      </c>
      <c r="AO108" s="2">
        <f t="shared" si="105"/>
        <v>867255.95200547227</v>
      </c>
      <c r="AP108" s="2">
        <f t="shared" si="105"/>
        <v>884601.07104558172</v>
      </c>
    </row>
    <row r="109" spans="1:42" x14ac:dyDescent="0.3">
      <c r="C109" s="1"/>
      <c r="D109" s="1"/>
    </row>
    <row r="110" spans="1:42" x14ac:dyDescent="0.3">
      <c r="C110" s="1"/>
      <c r="D110" s="3" t="s">
        <v>72</v>
      </c>
    </row>
    <row r="111" spans="1:42" x14ac:dyDescent="0.3">
      <c r="A111" s="15">
        <f>'Notes &amp; Assumptions'!A33</f>
        <v>20</v>
      </c>
      <c r="C111" s="1"/>
      <c r="D111" s="1"/>
      <c r="E111" t="s">
        <v>88</v>
      </c>
      <c r="F111" t="s">
        <v>3</v>
      </c>
      <c r="H111" s="11">
        <v>0</v>
      </c>
      <c r="I111" s="11">
        <v>0</v>
      </c>
      <c r="J111" s="11">
        <v>0</v>
      </c>
      <c r="K111" s="11">
        <v>1</v>
      </c>
      <c r="L111" s="11">
        <v>0</v>
      </c>
      <c r="M111" s="11">
        <v>0</v>
      </c>
      <c r="N111" s="11">
        <v>0</v>
      </c>
      <c r="O111" s="11">
        <v>0</v>
      </c>
      <c r="P111" s="11">
        <v>0</v>
      </c>
      <c r="Q111" s="11">
        <v>0</v>
      </c>
      <c r="R111" s="11">
        <v>0</v>
      </c>
      <c r="S111" s="11">
        <v>0</v>
      </c>
      <c r="T111" s="11">
        <v>0</v>
      </c>
      <c r="U111" s="11">
        <v>0</v>
      </c>
      <c r="V111" s="11">
        <v>0</v>
      </c>
      <c r="W111" s="11">
        <v>0</v>
      </c>
      <c r="X111" s="11">
        <v>0</v>
      </c>
      <c r="Y111" s="11">
        <v>0</v>
      </c>
      <c r="Z111" s="11">
        <v>0</v>
      </c>
      <c r="AA111" s="11">
        <v>0</v>
      </c>
      <c r="AB111" s="11">
        <v>0</v>
      </c>
      <c r="AC111" s="11">
        <v>0</v>
      </c>
      <c r="AD111" s="11">
        <v>0</v>
      </c>
      <c r="AE111" s="11">
        <v>0</v>
      </c>
      <c r="AF111" s="11">
        <v>0</v>
      </c>
      <c r="AG111" s="11">
        <v>0</v>
      </c>
      <c r="AH111" s="11">
        <v>0</v>
      </c>
      <c r="AI111" s="11">
        <v>0</v>
      </c>
      <c r="AJ111" s="11">
        <v>0</v>
      </c>
      <c r="AK111" s="11">
        <v>0</v>
      </c>
    </row>
    <row r="112" spans="1:42" x14ac:dyDescent="0.3">
      <c r="C112" s="1"/>
      <c r="D112" s="1"/>
      <c r="E112" t="s">
        <v>61</v>
      </c>
      <c r="F112" t="s">
        <v>3</v>
      </c>
      <c r="H112" s="2">
        <f>G112+H111</f>
        <v>0</v>
      </c>
      <c r="I112" s="2">
        <f t="shared" ref="I112" si="106">H112+I111</f>
        <v>0</v>
      </c>
      <c r="J112" s="2">
        <f t="shared" ref="J112" si="107">I112+J111</f>
        <v>0</v>
      </c>
      <c r="K112" s="2">
        <f t="shared" ref="K112" si="108">J112+K111</f>
        <v>1</v>
      </c>
      <c r="L112" s="2">
        <f t="shared" ref="L112" si="109">K112+L111</f>
        <v>1</v>
      </c>
      <c r="M112" s="2">
        <f t="shared" ref="M112" si="110">L112+M111</f>
        <v>1</v>
      </c>
      <c r="N112" s="2">
        <f t="shared" ref="N112" si="111">M112+N111</f>
        <v>1</v>
      </c>
      <c r="O112" s="2">
        <f t="shared" ref="O112" si="112">N112+O111</f>
        <v>1</v>
      </c>
      <c r="P112" s="2">
        <f t="shared" ref="P112" si="113">O112+P111</f>
        <v>1</v>
      </c>
      <c r="Q112" s="2">
        <f t="shared" ref="Q112" si="114">P112+Q111</f>
        <v>1</v>
      </c>
      <c r="R112" s="2">
        <f t="shared" ref="R112" si="115">Q112+R111</f>
        <v>1</v>
      </c>
      <c r="S112" s="2">
        <f t="shared" ref="S112" si="116">R112+S111</f>
        <v>1</v>
      </c>
      <c r="T112" s="2">
        <f t="shared" ref="T112" si="117">S112+T111</f>
        <v>1</v>
      </c>
      <c r="U112" s="2">
        <f t="shared" ref="U112" si="118">T112+U111</f>
        <v>1</v>
      </c>
      <c r="V112" s="2">
        <f t="shared" ref="V112" si="119">U112+V111</f>
        <v>1</v>
      </c>
      <c r="W112" s="2">
        <f t="shared" ref="W112" si="120">V112+W111</f>
        <v>1</v>
      </c>
      <c r="X112" s="2">
        <f t="shared" ref="X112" si="121">W112+X111</f>
        <v>1</v>
      </c>
      <c r="Y112" s="2">
        <f t="shared" ref="Y112" si="122">X112+Y111</f>
        <v>1</v>
      </c>
      <c r="Z112" s="2">
        <f t="shared" ref="Z112" si="123">Y112+Z111</f>
        <v>1</v>
      </c>
      <c r="AA112" s="2">
        <f t="shared" ref="AA112" si="124">Z112+AA111</f>
        <v>1</v>
      </c>
      <c r="AB112" s="2">
        <f t="shared" ref="AB112" si="125">AA112+AB111</f>
        <v>1</v>
      </c>
      <c r="AC112" s="2">
        <f t="shared" ref="AC112" si="126">AB112+AC111</f>
        <v>1</v>
      </c>
      <c r="AD112" s="2">
        <f t="shared" ref="AD112" si="127">AC112+AD111</f>
        <v>1</v>
      </c>
      <c r="AE112" s="2">
        <f t="shared" ref="AE112" si="128">AD112+AE111</f>
        <v>1</v>
      </c>
      <c r="AF112" s="2">
        <f t="shared" ref="AF112" si="129">AE112+AF111</f>
        <v>1</v>
      </c>
      <c r="AG112" s="2">
        <f t="shared" ref="AG112" si="130">AF112+AG111</f>
        <v>1</v>
      </c>
      <c r="AH112" s="2">
        <f t="shared" ref="AH112" si="131">AG112+AH111</f>
        <v>1</v>
      </c>
      <c r="AI112" s="2">
        <f t="shared" ref="AI112" si="132">AH112+AI111</f>
        <v>1</v>
      </c>
      <c r="AJ112" s="2">
        <f t="shared" ref="AJ112" si="133">AI112+AJ111</f>
        <v>1</v>
      </c>
      <c r="AK112" s="2">
        <f t="shared" ref="AK112" si="134">AJ112+AK111</f>
        <v>1</v>
      </c>
      <c r="AL112" s="2">
        <f t="shared" ref="AL112" si="135">AK112+AL111</f>
        <v>1</v>
      </c>
      <c r="AM112" s="2">
        <f t="shared" ref="AM112" si="136">AL112+AM111</f>
        <v>1</v>
      </c>
      <c r="AN112" s="2">
        <f t="shared" ref="AN112" si="137">AM112+AN111</f>
        <v>1</v>
      </c>
      <c r="AO112" s="2">
        <f t="shared" ref="AO112" si="138">AN112+AO111</f>
        <v>1</v>
      </c>
      <c r="AP112" s="2">
        <f t="shared" ref="AP112" si="139">AO112+AP111</f>
        <v>1</v>
      </c>
    </row>
    <row r="113" spans="1:42" x14ac:dyDescent="0.3">
      <c r="A113" s="15">
        <f>'Notes &amp; Assumptions'!A34</f>
        <v>21</v>
      </c>
      <c r="C113" s="1"/>
      <c r="D113" s="1"/>
      <c r="E113" t="s">
        <v>62</v>
      </c>
      <c r="F113" t="s">
        <v>3</v>
      </c>
      <c r="G113" s="11">
        <v>10</v>
      </c>
    </row>
    <row r="114" spans="1:42" x14ac:dyDescent="0.3">
      <c r="C114" s="1"/>
      <c r="D114" s="1"/>
      <c r="E114" t="s">
        <v>89</v>
      </c>
      <c r="F114" t="s">
        <v>3</v>
      </c>
      <c r="H114">
        <f>H111*$G113</f>
        <v>0</v>
      </c>
      <c r="I114">
        <f t="shared" ref="I114" si="140">I111*$G113</f>
        <v>0</v>
      </c>
      <c r="J114">
        <f t="shared" ref="J114" si="141">J111*$G113</f>
        <v>0</v>
      </c>
      <c r="K114">
        <f t="shared" ref="K114" si="142">K111*$G113</f>
        <v>10</v>
      </c>
      <c r="L114">
        <f t="shared" ref="L114" si="143">L111*$G113</f>
        <v>0</v>
      </c>
      <c r="M114">
        <f t="shared" ref="M114" si="144">M111*$G113</f>
        <v>0</v>
      </c>
      <c r="N114">
        <f t="shared" ref="N114" si="145">N111*$G113</f>
        <v>0</v>
      </c>
      <c r="O114">
        <f t="shared" ref="O114" si="146">O111*$G113</f>
        <v>0</v>
      </c>
      <c r="P114">
        <f t="shared" ref="P114" si="147">P111*$G113</f>
        <v>0</v>
      </c>
      <c r="Q114">
        <f t="shared" ref="Q114" si="148">Q111*$G113</f>
        <v>0</v>
      </c>
      <c r="R114">
        <f t="shared" ref="R114" si="149">R111*$G113</f>
        <v>0</v>
      </c>
      <c r="S114">
        <f t="shared" ref="S114" si="150">S111*$G113</f>
        <v>0</v>
      </c>
      <c r="T114">
        <f t="shared" ref="T114" si="151">T111*$G113</f>
        <v>0</v>
      </c>
      <c r="U114">
        <f t="shared" ref="U114" si="152">U111*$G113</f>
        <v>0</v>
      </c>
      <c r="V114">
        <f t="shared" ref="V114" si="153">V111*$G113</f>
        <v>0</v>
      </c>
      <c r="W114">
        <f t="shared" ref="W114" si="154">W111*$G113</f>
        <v>0</v>
      </c>
      <c r="X114">
        <f t="shared" ref="X114" si="155">X111*$G113</f>
        <v>0</v>
      </c>
      <c r="Y114">
        <f t="shared" ref="Y114" si="156">Y111*$G113</f>
        <v>0</v>
      </c>
      <c r="Z114">
        <f t="shared" ref="Z114" si="157">Z111*$G113</f>
        <v>0</v>
      </c>
      <c r="AA114">
        <f t="shared" ref="AA114" si="158">AA111*$G113</f>
        <v>0</v>
      </c>
      <c r="AB114">
        <f t="shared" ref="AB114" si="159">AB111*$G113</f>
        <v>0</v>
      </c>
      <c r="AC114">
        <f t="shared" ref="AC114" si="160">AC111*$G113</f>
        <v>0</v>
      </c>
      <c r="AD114">
        <f t="shared" ref="AD114" si="161">AD111*$G113</f>
        <v>0</v>
      </c>
      <c r="AE114">
        <f t="shared" ref="AE114" si="162">AE111*$G113</f>
        <v>0</v>
      </c>
      <c r="AF114">
        <f t="shared" ref="AF114" si="163">AF111*$G113</f>
        <v>0</v>
      </c>
      <c r="AG114">
        <f t="shared" ref="AG114" si="164">AG111*$G113</f>
        <v>0</v>
      </c>
      <c r="AH114">
        <f t="shared" ref="AH114" si="165">AH111*$G113</f>
        <v>0</v>
      </c>
      <c r="AI114">
        <f t="shared" ref="AI114" si="166">AI111*$G113</f>
        <v>0</v>
      </c>
      <c r="AJ114">
        <f t="shared" ref="AJ114" si="167">AJ111*$G113</f>
        <v>0</v>
      </c>
      <c r="AK114">
        <f t="shared" ref="AK114" si="168">AK111*$G113</f>
        <v>0</v>
      </c>
      <c r="AL114">
        <f t="shared" ref="AL114" si="169">AL111*$G113</f>
        <v>0</v>
      </c>
      <c r="AM114">
        <f t="shared" ref="AM114" si="170">AM111*$G113</f>
        <v>0</v>
      </c>
      <c r="AN114">
        <f t="shared" ref="AN114" si="171">AN111*$G113</f>
        <v>0</v>
      </c>
      <c r="AO114">
        <f t="shared" ref="AO114" si="172">AO111*$G113</f>
        <v>0</v>
      </c>
      <c r="AP114">
        <f t="shared" ref="AP114" si="173">AP111*$G113</f>
        <v>0</v>
      </c>
    </row>
    <row r="115" spans="1:42" x14ac:dyDescent="0.3">
      <c r="C115" s="1"/>
      <c r="D115" s="1"/>
      <c r="E115" t="s">
        <v>90</v>
      </c>
      <c r="F115" t="s">
        <v>3</v>
      </c>
      <c r="H115">
        <f>H112*$G113</f>
        <v>0</v>
      </c>
      <c r="I115">
        <f t="shared" ref="I115:AP115" si="174">I112*$G113</f>
        <v>0</v>
      </c>
      <c r="J115">
        <f t="shared" si="174"/>
        <v>0</v>
      </c>
      <c r="K115">
        <f t="shared" si="174"/>
        <v>10</v>
      </c>
      <c r="L115">
        <f t="shared" si="174"/>
        <v>10</v>
      </c>
      <c r="M115">
        <f t="shared" si="174"/>
        <v>10</v>
      </c>
      <c r="N115">
        <f t="shared" si="174"/>
        <v>10</v>
      </c>
      <c r="O115">
        <f t="shared" si="174"/>
        <v>10</v>
      </c>
      <c r="P115">
        <f t="shared" si="174"/>
        <v>10</v>
      </c>
      <c r="Q115">
        <f t="shared" si="174"/>
        <v>10</v>
      </c>
      <c r="R115">
        <f t="shared" si="174"/>
        <v>10</v>
      </c>
      <c r="S115">
        <f t="shared" si="174"/>
        <v>10</v>
      </c>
      <c r="T115">
        <f t="shared" si="174"/>
        <v>10</v>
      </c>
      <c r="U115">
        <f t="shared" si="174"/>
        <v>10</v>
      </c>
      <c r="V115">
        <f t="shared" si="174"/>
        <v>10</v>
      </c>
      <c r="W115">
        <f t="shared" si="174"/>
        <v>10</v>
      </c>
      <c r="X115">
        <f t="shared" si="174"/>
        <v>10</v>
      </c>
      <c r="Y115">
        <f t="shared" si="174"/>
        <v>10</v>
      </c>
      <c r="Z115">
        <f t="shared" si="174"/>
        <v>10</v>
      </c>
      <c r="AA115">
        <f t="shared" si="174"/>
        <v>10</v>
      </c>
      <c r="AB115">
        <f t="shared" si="174"/>
        <v>10</v>
      </c>
      <c r="AC115">
        <f t="shared" si="174"/>
        <v>10</v>
      </c>
      <c r="AD115">
        <f t="shared" si="174"/>
        <v>10</v>
      </c>
      <c r="AE115">
        <f t="shared" si="174"/>
        <v>10</v>
      </c>
      <c r="AF115">
        <f t="shared" si="174"/>
        <v>10</v>
      </c>
      <c r="AG115">
        <f t="shared" si="174"/>
        <v>10</v>
      </c>
      <c r="AH115">
        <f t="shared" si="174"/>
        <v>10</v>
      </c>
      <c r="AI115">
        <f t="shared" si="174"/>
        <v>10</v>
      </c>
      <c r="AJ115">
        <f t="shared" si="174"/>
        <v>10</v>
      </c>
      <c r="AK115">
        <f t="shared" si="174"/>
        <v>10</v>
      </c>
      <c r="AL115">
        <f t="shared" si="174"/>
        <v>10</v>
      </c>
      <c r="AM115">
        <f t="shared" si="174"/>
        <v>10</v>
      </c>
      <c r="AN115">
        <f t="shared" si="174"/>
        <v>10</v>
      </c>
      <c r="AO115">
        <f t="shared" si="174"/>
        <v>10</v>
      </c>
      <c r="AP115">
        <f t="shared" si="174"/>
        <v>10</v>
      </c>
    </row>
    <row r="116" spans="1:42" x14ac:dyDescent="0.3">
      <c r="A116" s="15">
        <f>'Notes &amp; Assumptions'!A35</f>
        <v>22</v>
      </c>
      <c r="C116" s="1"/>
      <c r="D116" s="1"/>
      <c r="E116" t="s">
        <v>63</v>
      </c>
      <c r="F116" t="s">
        <v>43</v>
      </c>
      <c r="H116" s="11">
        <v>200</v>
      </c>
      <c r="I116" s="11">
        <v>200</v>
      </c>
      <c r="J116" s="11">
        <v>200</v>
      </c>
      <c r="K116" s="11">
        <v>200</v>
      </c>
      <c r="L116" s="11">
        <v>200</v>
      </c>
      <c r="M116" s="11">
        <v>200</v>
      </c>
      <c r="N116" s="11">
        <v>200</v>
      </c>
      <c r="O116" s="11">
        <v>200</v>
      </c>
      <c r="P116" s="11">
        <v>200</v>
      </c>
      <c r="Q116" s="11">
        <v>200</v>
      </c>
      <c r="R116" s="11">
        <v>200</v>
      </c>
      <c r="S116" s="11">
        <v>200</v>
      </c>
      <c r="T116" s="11">
        <v>200</v>
      </c>
      <c r="U116" s="11">
        <v>200</v>
      </c>
      <c r="V116" s="11">
        <v>200</v>
      </c>
      <c r="W116" s="11">
        <v>200</v>
      </c>
      <c r="X116" s="11">
        <v>200</v>
      </c>
      <c r="Y116" s="11">
        <v>200</v>
      </c>
      <c r="Z116" s="11">
        <v>200</v>
      </c>
      <c r="AA116" s="11">
        <v>200</v>
      </c>
      <c r="AB116" s="11">
        <v>200</v>
      </c>
      <c r="AC116" s="11">
        <v>200</v>
      </c>
      <c r="AD116" s="11">
        <v>200</v>
      </c>
      <c r="AE116" s="11">
        <v>200</v>
      </c>
      <c r="AF116" s="11">
        <v>200</v>
      </c>
      <c r="AG116" s="11">
        <v>200</v>
      </c>
      <c r="AH116" s="11">
        <v>200</v>
      </c>
      <c r="AI116" s="11">
        <v>200</v>
      </c>
      <c r="AJ116" s="11">
        <v>200</v>
      </c>
      <c r="AK116" s="11">
        <v>200</v>
      </c>
      <c r="AL116" s="11">
        <v>200</v>
      </c>
      <c r="AM116" s="11">
        <v>200</v>
      </c>
      <c r="AN116" s="11">
        <v>200</v>
      </c>
      <c r="AO116" s="11">
        <v>200</v>
      </c>
      <c r="AP116" s="11">
        <v>200</v>
      </c>
    </row>
    <row r="117" spans="1:42" x14ac:dyDescent="0.3">
      <c r="C117" s="1"/>
      <c r="D117" s="1"/>
      <c r="E117" t="s">
        <v>64</v>
      </c>
      <c r="F117" t="s">
        <v>43</v>
      </c>
      <c r="H117" s="11">
        <v>200</v>
      </c>
      <c r="I117" s="11">
        <v>200</v>
      </c>
      <c r="J117" s="11">
        <v>200</v>
      </c>
      <c r="K117" s="11">
        <v>200</v>
      </c>
      <c r="L117" s="11">
        <v>200</v>
      </c>
      <c r="M117" s="11">
        <v>200</v>
      </c>
      <c r="N117" s="11">
        <v>200</v>
      </c>
      <c r="O117" s="11">
        <v>200</v>
      </c>
      <c r="P117" s="11">
        <v>200</v>
      </c>
      <c r="Q117" s="11">
        <v>200</v>
      </c>
      <c r="R117" s="11">
        <v>200</v>
      </c>
      <c r="S117" s="11">
        <v>200</v>
      </c>
      <c r="T117" s="11">
        <v>200</v>
      </c>
      <c r="U117" s="11">
        <v>200</v>
      </c>
      <c r="V117" s="11">
        <v>200</v>
      </c>
      <c r="W117" s="11">
        <v>200</v>
      </c>
      <c r="X117" s="11">
        <v>200</v>
      </c>
      <c r="Y117" s="11">
        <v>200</v>
      </c>
      <c r="Z117" s="11">
        <v>200</v>
      </c>
      <c r="AA117" s="11">
        <v>200</v>
      </c>
      <c r="AB117" s="11">
        <v>200</v>
      </c>
      <c r="AC117" s="11">
        <v>200</v>
      </c>
      <c r="AD117" s="11">
        <v>200</v>
      </c>
      <c r="AE117" s="11">
        <v>200</v>
      </c>
      <c r="AF117" s="11">
        <v>200</v>
      </c>
      <c r="AG117" s="11">
        <v>200</v>
      </c>
      <c r="AH117" s="11">
        <v>200</v>
      </c>
      <c r="AI117" s="11">
        <v>200</v>
      </c>
      <c r="AJ117" s="11">
        <v>200</v>
      </c>
      <c r="AK117" s="11">
        <v>200</v>
      </c>
      <c r="AL117" s="11">
        <v>200</v>
      </c>
      <c r="AM117" s="11">
        <v>200</v>
      </c>
      <c r="AN117" s="11">
        <v>200</v>
      </c>
      <c r="AO117" s="11">
        <v>200</v>
      </c>
      <c r="AP117" s="11">
        <v>200</v>
      </c>
    </row>
    <row r="118" spans="1:42" x14ac:dyDescent="0.3">
      <c r="C118" s="1"/>
      <c r="D118" s="1"/>
      <c r="E118" t="s">
        <v>141</v>
      </c>
      <c r="F118" t="s">
        <v>43</v>
      </c>
      <c r="H118" s="11">
        <v>200</v>
      </c>
      <c r="I118" s="11">
        <v>200</v>
      </c>
      <c r="J118" s="11">
        <v>200</v>
      </c>
      <c r="K118" s="11">
        <v>200</v>
      </c>
      <c r="L118" s="11">
        <v>200</v>
      </c>
      <c r="M118" s="11">
        <v>200</v>
      </c>
      <c r="N118" s="11">
        <v>200</v>
      </c>
      <c r="O118" s="11">
        <v>200</v>
      </c>
      <c r="P118" s="11">
        <v>200</v>
      </c>
      <c r="Q118" s="11">
        <v>200</v>
      </c>
      <c r="R118" s="11">
        <v>200</v>
      </c>
      <c r="S118" s="11">
        <v>200</v>
      </c>
      <c r="T118" s="11">
        <v>200</v>
      </c>
      <c r="U118" s="11">
        <v>200</v>
      </c>
      <c r="V118" s="11">
        <v>200</v>
      </c>
      <c r="W118" s="11">
        <v>200</v>
      </c>
      <c r="X118" s="11">
        <v>200</v>
      </c>
      <c r="Y118" s="11">
        <v>200</v>
      </c>
      <c r="Z118" s="11">
        <v>200</v>
      </c>
      <c r="AA118" s="11">
        <v>200</v>
      </c>
      <c r="AB118" s="11">
        <v>200</v>
      </c>
      <c r="AC118" s="11">
        <v>200</v>
      </c>
      <c r="AD118" s="11">
        <v>200</v>
      </c>
      <c r="AE118" s="11">
        <v>200</v>
      </c>
      <c r="AF118" s="11">
        <v>200</v>
      </c>
      <c r="AG118" s="11">
        <v>200</v>
      </c>
      <c r="AH118" s="11">
        <v>200</v>
      </c>
      <c r="AI118" s="11">
        <v>200</v>
      </c>
      <c r="AJ118" s="11">
        <v>200</v>
      </c>
      <c r="AK118" s="11">
        <v>200</v>
      </c>
      <c r="AL118" s="11">
        <v>200</v>
      </c>
      <c r="AM118" s="11">
        <v>200</v>
      </c>
      <c r="AN118" s="11">
        <v>200</v>
      </c>
      <c r="AO118" s="11">
        <v>200</v>
      </c>
      <c r="AP118" s="11">
        <v>200</v>
      </c>
    </row>
    <row r="119" spans="1:42" x14ac:dyDescent="0.3">
      <c r="C119" s="1"/>
      <c r="D119" s="1"/>
      <c r="E119" t="s">
        <v>65</v>
      </c>
      <c r="F119" t="s">
        <v>145</v>
      </c>
      <c r="H119" s="2">
        <f>H112*H116</f>
        <v>0</v>
      </c>
      <c r="I119" s="2">
        <f t="shared" ref="I119:AP119" si="175">I112*I116</f>
        <v>0</v>
      </c>
      <c r="J119" s="2">
        <f t="shared" si="175"/>
        <v>0</v>
      </c>
      <c r="K119" s="2">
        <f t="shared" si="175"/>
        <v>200</v>
      </c>
      <c r="L119" s="2">
        <f t="shared" si="175"/>
        <v>200</v>
      </c>
      <c r="M119" s="2">
        <f t="shared" si="175"/>
        <v>200</v>
      </c>
      <c r="N119" s="2">
        <f t="shared" si="175"/>
        <v>200</v>
      </c>
      <c r="O119" s="2">
        <f t="shared" si="175"/>
        <v>200</v>
      </c>
      <c r="P119" s="2">
        <f t="shared" si="175"/>
        <v>200</v>
      </c>
      <c r="Q119" s="2">
        <f t="shared" si="175"/>
        <v>200</v>
      </c>
      <c r="R119" s="2">
        <f t="shared" si="175"/>
        <v>200</v>
      </c>
      <c r="S119" s="2">
        <f t="shared" si="175"/>
        <v>200</v>
      </c>
      <c r="T119" s="2">
        <f t="shared" si="175"/>
        <v>200</v>
      </c>
      <c r="U119" s="2">
        <f t="shared" si="175"/>
        <v>200</v>
      </c>
      <c r="V119" s="2">
        <f t="shared" si="175"/>
        <v>200</v>
      </c>
      <c r="W119" s="2">
        <f t="shared" si="175"/>
        <v>200</v>
      </c>
      <c r="X119" s="2">
        <f t="shared" si="175"/>
        <v>200</v>
      </c>
      <c r="Y119" s="2">
        <f t="shared" si="175"/>
        <v>200</v>
      </c>
      <c r="Z119" s="2">
        <f t="shared" si="175"/>
        <v>200</v>
      </c>
      <c r="AA119" s="2">
        <f t="shared" si="175"/>
        <v>200</v>
      </c>
      <c r="AB119" s="2">
        <f t="shared" si="175"/>
        <v>200</v>
      </c>
      <c r="AC119" s="2">
        <f t="shared" si="175"/>
        <v>200</v>
      </c>
      <c r="AD119" s="2">
        <f t="shared" si="175"/>
        <v>200</v>
      </c>
      <c r="AE119" s="2">
        <f t="shared" si="175"/>
        <v>200</v>
      </c>
      <c r="AF119" s="2">
        <f t="shared" si="175"/>
        <v>200</v>
      </c>
      <c r="AG119" s="2">
        <f t="shared" si="175"/>
        <v>200</v>
      </c>
      <c r="AH119" s="2">
        <f t="shared" si="175"/>
        <v>200</v>
      </c>
      <c r="AI119" s="2">
        <f t="shared" si="175"/>
        <v>200</v>
      </c>
      <c r="AJ119" s="2">
        <f t="shared" si="175"/>
        <v>200</v>
      </c>
      <c r="AK119" s="2">
        <f t="shared" si="175"/>
        <v>200</v>
      </c>
      <c r="AL119" s="2">
        <f t="shared" si="175"/>
        <v>200</v>
      </c>
      <c r="AM119" s="2">
        <f t="shared" si="175"/>
        <v>200</v>
      </c>
      <c r="AN119" s="2">
        <f t="shared" si="175"/>
        <v>200</v>
      </c>
      <c r="AO119" s="2">
        <f t="shared" si="175"/>
        <v>200</v>
      </c>
      <c r="AP119" s="2">
        <f t="shared" si="175"/>
        <v>200</v>
      </c>
    </row>
    <row r="120" spans="1:42" x14ac:dyDescent="0.3">
      <c r="C120" s="1"/>
      <c r="D120" s="1"/>
      <c r="E120" t="s">
        <v>66</v>
      </c>
      <c r="F120" t="s">
        <v>145</v>
      </c>
      <c r="H120" s="2">
        <f>H112*H117</f>
        <v>0</v>
      </c>
      <c r="I120" s="2">
        <f t="shared" ref="I120:AP120" si="176">I112*I117</f>
        <v>0</v>
      </c>
      <c r="J120" s="2">
        <f t="shared" si="176"/>
        <v>0</v>
      </c>
      <c r="K120" s="2">
        <f t="shared" si="176"/>
        <v>200</v>
      </c>
      <c r="L120" s="2">
        <f t="shared" si="176"/>
        <v>200</v>
      </c>
      <c r="M120" s="2">
        <f t="shared" si="176"/>
        <v>200</v>
      </c>
      <c r="N120" s="2">
        <f t="shared" si="176"/>
        <v>200</v>
      </c>
      <c r="O120" s="2">
        <f t="shared" si="176"/>
        <v>200</v>
      </c>
      <c r="P120" s="2">
        <f t="shared" si="176"/>
        <v>200</v>
      </c>
      <c r="Q120" s="2">
        <f t="shared" si="176"/>
        <v>200</v>
      </c>
      <c r="R120" s="2">
        <f t="shared" si="176"/>
        <v>200</v>
      </c>
      <c r="S120" s="2">
        <f t="shared" si="176"/>
        <v>200</v>
      </c>
      <c r="T120" s="2">
        <f t="shared" si="176"/>
        <v>200</v>
      </c>
      <c r="U120" s="2">
        <f t="shared" si="176"/>
        <v>200</v>
      </c>
      <c r="V120" s="2">
        <f t="shared" si="176"/>
        <v>200</v>
      </c>
      <c r="W120" s="2">
        <f t="shared" si="176"/>
        <v>200</v>
      </c>
      <c r="X120" s="2">
        <f t="shared" si="176"/>
        <v>200</v>
      </c>
      <c r="Y120" s="2">
        <f t="shared" si="176"/>
        <v>200</v>
      </c>
      <c r="Z120" s="2">
        <f t="shared" si="176"/>
        <v>200</v>
      </c>
      <c r="AA120" s="2">
        <f t="shared" si="176"/>
        <v>200</v>
      </c>
      <c r="AB120" s="2">
        <f t="shared" si="176"/>
        <v>200</v>
      </c>
      <c r="AC120" s="2">
        <f t="shared" si="176"/>
        <v>200</v>
      </c>
      <c r="AD120" s="2">
        <f t="shared" si="176"/>
        <v>200</v>
      </c>
      <c r="AE120" s="2">
        <f t="shared" si="176"/>
        <v>200</v>
      </c>
      <c r="AF120" s="2">
        <f t="shared" si="176"/>
        <v>200</v>
      </c>
      <c r="AG120" s="2">
        <f t="shared" si="176"/>
        <v>200</v>
      </c>
      <c r="AH120" s="2">
        <f t="shared" si="176"/>
        <v>200</v>
      </c>
      <c r="AI120" s="2">
        <f t="shared" si="176"/>
        <v>200</v>
      </c>
      <c r="AJ120" s="2">
        <f t="shared" si="176"/>
        <v>200</v>
      </c>
      <c r="AK120" s="2">
        <f t="shared" si="176"/>
        <v>200</v>
      </c>
      <c r="AL120" s="2">
        <f t="shared" si="176"/>
        <v>200</v>
      </c>
      <c r="AM120" s="2">
        <f t="shared" si="176"/>
        <v>200</v>
      </c>
      <c r="AN120" s="2">
        <f t="shared" si="176"/>
        <v>200</v>
      </c>
      <c r="AO120" s="2">
        <f t="shared" si="176"/>
        <v>200</v>
      </c>
      <c r="AP120" s="2">
        <f t="shared" si="176"/>
        <v>200</v>
      </c>
    </row>
    <row r="121" spans="1:42" x14ac:dyDescent="0.3">
      <c r="C121" s="1"/>
      <c r="D121" s="1"/>
      <c r="E121" t="s">
        <v>142</v>
      </c>
      <c r="F121" t="s">
        <v>145</v>
      </c>
      <c r="H121" s="2">
        <f>H112*H118</f>
        <v>0</v>
      </c>
      <c r="I121" s="2">
        <f t="shared" ref="I121:AP121" si="177">I112*I118</f>
        <v>0</v>
      </c>
      <c r="J121" s="2">
        <f t="shared" si="177"/>
        <v>0</v>
      </c>
      <c r="K121" s="2">
        <f t="shared" si="177"/>
        <v>200</v>
      </c>
      <c r="L121" s="2">
        <f t="shared" si="177"/>
        <v>200</v>
      </c>
      <c r="M121" s="2">
        <f t="shared" si="177"/>
        <v>200</v>
      </c>
      <c r="N121" s="2">
        <f t="shared" si="177"/>
        <v>200</v>
      </c>
      <c r="O121" s="2">
        <f t="shared" si="177"/>
        <v>200</v>
      </c>
      <c r="P121" s="2">
        <f t="shared" si="177"/>
        <v>200</v>
      </c>
      <c r="Q121" s="2">
        <f t="shared" si="177"/>
        <v>200</v>
      </c>
      <c r="R121" s="2">
        <f t="shared" si="177"/>
        <v>200</v>
      </c>
      <c r="S121" s="2">
        <f t="shared" si="177"/>
        <v>200</v>
      </c>
      <c r="T121" s="2">
        <f t="shared" si="177"/>
        <v>200</v>
      </c>
      <c r="U121" s="2">
        <f t="shared" si="177"/>
        <v>200</v>
      </c>
      <c r="V121" s="2">
        <f t="shared" si="177"/>
        <v>200</v>
      </c>
      <c r="W121" s="2">
        <f t="shared" si="177"/>
        <v>200</v>
      </c>
      <c r="X121" s="2">
        <f t="shared" si="177"/>
        <v>200</v>
      </c>
      <c r="Y121" s="2">
        <f t="shared" si="177"/>
        <v>200</v>
      </c>
      <c r="Z121" s="2">
        <f t="shared" si="177"/>
        <v>200</v>
      </c>
      <c r="AA121" s="2">
        <f t="shared" si="177"/>
        <v>200</v>
      </c>
      <c r="AB121" s="2">
        <f t="shared" si="177"/>
        <v>200</v>
      </c>
      <c r="AC121" s="2">
        <f t="shared" si="177"/>
        <v>200</v>
      </c>
      <c r="AD121" s="2">
        <f t="shared" si="177"/>
        <v>200</v>
      </c>
      <c r="AE121" s="2">
        <f t="shared" si="177"/>
        <v>200</v>
      </c>
      <c r="AF121" s="2">
        <f t="shared" si="177"/>
        <v>200</v>
      </c>
      <c r="AG121" s="2">
        <f t="shared" si="177"/>
        <v>200</v>
      </c>
      <c r="AH121" s="2">
        <f t="shared" si="177"/>
        <v>200</v>
      </c>
      <c r="AI121" s="2">
        <f t="shared" si="177"/>
        <v>200</v>
      </c>
      <c r="AJ121" s="2">
        <f t="shared" si="177"/>
        <v>200</v>
      </c>
      <c r="AK121" s="2">
        <f t="shared" si="177"/>
        <v>200</v>
      </c>
      <c r="AL121" s="2">
        <f t="shared" si="177"/>
        <v>200</v>
      </c>
      <c r="AM121" s="2">
        <f t="shared" si="177"/>
        <v>200</v>
      </c>
      <c r="AN121" s="2">
        <f t="shared" si="177"/>
        <v>200</v>
      </c>
      <c r="AO121" s="2">
        <f t="shared" si="177"/>
        <v>200</v>
      </c>
      <c r="AP121" s="2">
        <f t="shared" si="177"/>
        <v>200</v>
      </c>
    </row>
    <row r="122" spans="1:42" x14ac:dyDescent="0.3">
      <c r="A122" s="15">
        <f>'Notes &amp; Assumptions'!A36</f>
        <v>23</v>
      </c>
      <c r="C122" s="1"/>
      <c r="D122" s="1"/>
      <c r="E122" t="s">
        <v>67</v>
      </c>
      <c r="F122" t="s">
        <v>8</v>
      </c>
      <c r="H122" s="12">
        <v>0.03</v>
      </c>
      <c r="I122" s="12">
        <v>0.03</v>
      </c>
      <c r="J122" s="12">
        <v>0.03</v>
      </c>
      <c r="K122" s="12">
        <v>0.03</v>
      </c>
      <c r="L122" s="12">
        <v>0</v>
      </c>
      <c r="M122" s="12">
        <v>0</v>
      </c>
      <c r="N122" s="12">
        <v>0</v>
      </c>
      <c r="O122" s="12">
        <v>0</v>
      </c>
      <c r="P122" s="12">
        <v>0</v>
      </c>
      <c r="Q122" s="12">
        <v>0</v>
      </c>
      <c r="R122" s="12">
        <v>0</v>
      </c>
      <c r="S122" s="12">
        <v>0</v>
      </c>
      <c r="T122" s="12">
        <v>0</v>
      </c>
      <c r="U122" s="12">
        <v>0</v>
      </c>
      <c r="V122" s="12">
        <v>0</v>
      </c>
      <c r="W122" s="12">
        <v>0</v>
      </c>
      <c r="X122" s="12">
        <v>0</v>
      </c>
      <c r="Y122" s="12">
        <v>0</v>
      </c>
      <c r="Z122" s="12">
        <v>0</v>
      </c>
      <c r="AA122" s="12">
        <v>0</v>
      </c>
      <c r="AB122" s="12">
        <v>0</v>
      </c>
      <c r="AC122" s="12">
        <v>0</v>
      </c>
      <c r="AD122" s="12">
        <v>0</v>
      </c>
      <c r="AE122" s="12">
        <v>0</v>
      </c>
      <c r="AF122" s="12">
        <v>0</v>
      </c>
      <c r="AG122" s="12">
        <v>0</v>
      </c>
      <c r="AH122" s="12">
        <v>0</v>
      </c>
      <c r="AI122" s="12">
        <v>0</v>
      </c>
      <c r="AJ122" s="12">
        <v>0</v>
      </c>
      <c r="AK122" s="12">
        <v>0</v>
      </c>
      <c r="AL122" s="12">
        <v>0</v>
      </c>
      <c r="AM122" s="12">
        <v>0</v>
      </c>
      <c r="AN122" s="12">
        <v>0</v>
      </c>
      <c r="AO122" s="12">
        <v>0</v>
      </c>
      <c r="AP122" s="12">
        <v>0</v>
      </c>
    </row>
    <row r="123" spans="1:42" x14ac:dyDescent="0.3">
      <c r="A123" s="15">
        <f>'Notes &amp; Assumptions'!A37</f>
        <v>24</v>
      </c>
      <c r="C123" s="1"/>
      <c r="D123" s="1"/>
      <c r="E123" t="s">
        <v>40</v>
      </c>
      <c r="F123" t="s">
        <v>41</v>
      </c>
      <c r="G123" s="11">
        <v>365</v>
      </c>
      <c r="H123" s="2">
        <f>G123*(1+$G$14)*(1+H122)</f>
        <v>383.46899999999999</v>
      </c>
      <c r="I123" s="2">
        <f t="shared" ref="I123" si="178">H123*(1+$G$14)*(1+I122)</f>
        <v>402.87253140000001</v>
      </c>
      <c r="J123" s="2">
        <f t="shared" ref="J123" si="179">I123*(1+$G$14)*(1+J122)</f>
        <v>423.25788148884004</v>
      </c>
      <c r="K123" s="2">
        <f t="shared" ref="K123" si="180">J123*(1+$G$14)*(1+K122)</f>
        <v>444.67473029217535</v>
      </c>
      <c r="L123" s="2">
        <f t="shared" ref="L123" si="181">K123*(1+$G$14)*(1+L122)</f>
        <v>453.56822489801885</v>
      </c>
      <c r="M123" s="2">
        <f t="shared" ref="M123" si="182">L123*(1+$G$14)*(1+M122)</f>
        <v>462.63958939597921</v>
      </c>
      <c r="N123" s="2">
        <f t="shared" ref="N123" si="183">M123*(1+$G$14)*(1+N122)</f>
        <v>471.89238118389881</v>
      </c>
      <c r="O123" s="2">
        <f t="shared" ref="O123" si="184">N123*(1+$G$14)*(1+O122)</f>
        <v>481.33022880757682</v>
      </c>
      <c r="P123" s="2">
        <f t="shared" ref="P123" si="185">O123*(1+$G$14)*(1+P122)</f>
        <v>490.95683338372834</v>
      </c>
      <c r="Q123" s="2">
        <f t="shared" ref="Q123" si="186">P123*(1+$G$14)*(1+Q122)</f>
        <v>500.77597005140291</v>
      </c>
      <c r="R123" s="2">
        <f t="shared" ref="R123" si="187">Q123*(1+$G$14)*(1+R122)</f>
        <v>510.79148945243099</v>
      </c>
      <c r="S123" s="2">
        <f t="shared" ref="S123" si="188">R123*(1+$G$14)*(1+S122)</f>
        <v>521.00731924147965</v>
      </c>
      <c r="T123" s="2">
        <f t="shared" ref="T123" si="189">S123*(1+$G$14)*(1+T122)</f>
        <v>531.4274656263093</v>
      </c>
      <c r="U123" s="2">
        <f t="shared" ref="U123" si="190">T123*(1+$G$14)*(1+U122)</f>
        <v>542.05601493883546</v>
      </c>
      <c r="V123" s="2">
        <f t="shared" ref="V123" si="191">U123*(1+$G$14)*(1+V122)</f>
        <v>552.89713523761213</v>
      </c>
      <c r="W123" s="2">
        <f t="shared" ref="W123" si="192">V123*(1+$G$14)*(1+W122)</f>
        <v>563.95507794236437</v>
      </c>
      <c r="X123" s="2">
        <f t="shared" ref="X123" si="193">W123*(1+$G$14)*(1+X122)</f>
        <v>575.23417950121166</v>
      </c>
      <c r="Y123" s="2">
        <f t="shared" ref="Y123" si="194">X123*(1+$G$14)*(1+Y122)</f>
        <v>586.73886309123588</v>
      </c>
      <c r="Z123" s="2">
        <f t="shared" ref="Z123" si="195">Y123*(1+$G$14)*(1+Z122)</f>
        <v>598.47364035306066</v>
      </c>
      <c r="AA123" s="2">
        <f t="shared" ref="AA123" si="196">Z123*(1+$G$14)*(1+AA122)</f>
        <v>610.44311316012192</v>
      </c>
      <c r="AB123" s="2">
        <f t="shared" ref="AB123" si="197">AA123*(1+$G$14)*(1+AB122)</f>
        <v>622.65197542332442</v>
      </c>
      <c r="AC123" s="2">
        <f t="shared" ref="AC123" si="198">AB123*(1+$G$14)*(1+AC122)</f>
        <v>635.10501493179095</v>
      </c>
      <c r="AD123" s="2">
        <f t="shared" ref="AD123" si="199">AC123*(1+$G$14)*(1+AD122)</f>
        <v>647.8071152304268</v>
      </c>
      <c r="AE123" s="2">
        <f t="shared" ref="AE123" si="200">AD123*(1+$G$14)*(1+AE122)</f>
        <v>660.76325753503534</v>
      </c>
      <c r="AF123" s="2">
        <f t="shared" ref="AF123" si="201">AE123*(1+$G$14)*(1+AF122)</f>
        <v>673.97852268573604</v>
      </c>
      <c r="AG123" s="2">
        <f t="shared" ref="AG123" si="202">AF123*(1+$G$14)*(1+AG122)</f>
        <v>687.45809313945074</v>
      </c>
      <c r="AH123" s="2">
        <f t="shared" ref="AH123" si="203">AG123*(1+$G$14)*(1+AH122)</f>
        <v>701.20725500223978</v>
      </c>
      <c r="AI123" s="2">
        <f t="shared" ref="AI123" si="204">AH123*(1+$G$14)*(1+AI122)</f>
        <v>715.23140010228462</v>
      </c>
      <c r="AJ123" s="2">
        <f t="shared" ref="AJ123" si="205">AI123*(1+$G$14)*(1+AJ122)</f>
        <v>729.53602810433028</v>
      </c>
      <c r="AK123" s="2">
        <f t="shared" ref="AK123" si="206">AJ123*(1+$G$14)*(1+AK122)</f>
        <v>744.12674866641692</v>
      </c>
      <c r="AL123" s="2">
        <f t="shared" ref="AL123" si="207">AK123*(1+$G$14)*(1+AL122)</f>
        <v>759.00928363974526</v>
      </c>
      <c r="AM123" s="2">
        <f t="shared" ref="AM123" si="208">AL123*(1+$G$14)*(1+AM122)</f>
        <v>774.18946931254015</v>
      </c>
      <c r="AN123" s="2">
        <f t="shared" ref="AN123" si="209">AM123*(1+$G$14)*(1+AN122)</f>
        <v>789.67325869879096</v>
      </c>
      <c r="AO123" s="2">
        <f t="shared" ref="AO123" si="210">AN123*(1+$G$14)*(1+AO122)</f>
        <v>805.46672387276681</v>
      </c>
      <c r="AP123" s="2">
        <f t="shared" ref="AP123" si="211">AO123*(1+$G$14)*(1+AP122)</f>
        <v>821.57605835022218</v>
      </c>
    </row>
    <row r="124" spans="1:42" x14ac:dyDescent="0.3">
      <c r="C124" s="1"/>
      <c r="D124" s="1"/>
      <c r="E124" t="s">
        <v>68</v>
      </c>
      <c r="F124" t="s">
        <v>144</v>
      </c>
      <c r="G124" s="21">
        <v>0.8</v>
      </c>
      <c r="H124" s="22">
        <f>G124*(1+$G$14)*(1+H122)</f>
        <v>0.84048000000000012</v>
      </c>
      <c r="I124" s="22">
        <f t="shared" ref="I124:AP124" si="212">H124*(1+$G$14)*(1+I122)</f>
        <v>0.88300828800000009</v>
      </c>
      <c r="J124" s="22">
        <f t="shared" si="212"/>
        <v>0.92768850737280018</v>
      </c>
      <c r="K124" s="22">
        <f t="shared" si="212"/>
        <v>0.97462954584586392</v>
      </c>
      <c r="L124" s="22">
        <f t="shared" si="212"/>
        <v>0.99412213676278116</v>
      </c>
      <c r="M124" s="22">
        <f t="shared" si="212"/>
        <v>1.0140045794980368</v>
      </c>
      <c r="N124" s="22">
        <f t="shared" si="212"/>
        <v>1.0342846710879976</v>
      </c>
      <c r="O124" s="22">
        <f t="shared" si="212"/>
        <v>1.0549703645097577</v>
      </c>
      <c r="P124" s="22">
        <f t="shared" si="212"/>
        <v>1.0760697717999528</v>
      </c>
      <c r="Q124" s="22">
        <f t="shared" si="212"/>
        <v>1.097591167235952</v>
      </c>
      <c r="R124" s="22">
        <f t="shared" si="212"/>
        <v>1.1195429905806711</v>
      </c>
      <c r="S124" s="22">
        <f t="shared" si="212"/>
        <v>1.1419338503922845</v>
      </c>
      <c r="T124" s="22">
        <f t="shared" si="212"/>
        <v>1.1647725274001302</v>
      </c>
      <c r="U124" s="22">
        <f t="shared" si="212"/>
        <v>1.1880679779481327</v>
      </c>
      <c r="V124" s="22">
        <f t="shared" si="212"/>
        <v>1.2118293375070954</v>
      </c>
      <c r="W124" s="22">
        <f t="shared" si="212"/>
        <v>1.2360659242572374</v>
      </c>
      <c r="X124" s="22">
        <f t="shared" si="212"/>
        <v>1.2607872427423821</v>
      </c>
      <c r="Y124" s="22">
        <f t="shared" si="212"/>
        <v>1.2860029875972296</v>
      </c>
      <c r="Z124" s="22">
        <f t="shared" si="212"/>
        <v>1.3117230473491743</v>
      </c>
      <c r="AA124" s="22">
        <f t="shared" si="212"/>
        <v>1.3379575082961579</v>
      </c>
      <c r="AB124" s="22">
        <f t="shared" si="212"/>
        <v>1.3647166584620811</v>
      </c>
      <c r="AC124" s="22">
        <f t="shared" si="212"/>
        <v>1.3920109916313228</v>
      </c>
      <c r="AD124" s="22">
        <f t="shared" si="212"/>
        <v>1.4198512114639492</v>
      </c>
      <c r="AE124" s="22">
        <f t="shared" si="212"/>
        <v>1.4482482356932282</v>
      </c>
      <c r="AF124" s="22">
        <f t="shared" si="212"/>
        <v>1.4772132004070928</v>
      </c>
      <c r="AG124" s="22">
        <f t="shared" si="212"/>
        <v>1.5067574644152346</v>
      </c>
      <c r="AH124" s="22">
        <f t="shared" si="212"/>
        <v>1.5368926137035392</v>
      </c>
      <c r="AI124" s="22">
        <f t="shared" si="212"/>
        <v>1.5676304659776101</v>
      </c>
      <c r="AJ124" s="22">
        <f t="shared" si="212"/>
        <v>1.5989830752971623</v>
      </c>
      <c r="AK124" s="22">
        <f t="shared" si="212"/>
        <v>1.6309627368031057</v>
      </c>
      <c r="AL124" s="22">
        <f t="shared" si="212"/>
        <v>1.6635819915391679</v>
      </c>
      <c r="AM124" s="22">
        <f t="shared" si="212"/>
        <v>1.6968536313699512</v>
      </c>
      <c r="AN124" s="22">
        <f t="shared" si="212"/>
        <v>1.7307907039973502</v>
      </c>
      <c r="AO124" s="22">
        <f t="shared" si="212"/>
        <v>1.7654065180772973</v>
      </c>
      <c r="AP124" s="22">
        <f t="shared" si="212"/>
        <v>1.8007146484388432</v>
      </c>
    </row>
    <row r="125" spans="1:42" x14ac:dyDescent="0.3">
      <c r="C125" s="1"/>
      <c r="D125" s="1"/>
      <c r="E125" t="s">
        <v>69</v>
      </c>
      <c r="F125" t="s">
        <v>144</v>
      </c>
      <c r="G125" s="21">
        <v>1.2</v>
      </c>
      <c r="H125" s="22">
        <f>G125*(1+$G$14)*(1+H122)</f>
        <v>1.2607200000000001</v>
      </c>
      <c r="I125" s="22">
        <f t="shared" ref="I125:AP125" si="213">H125*(1+$G$14)*(1+I122)</f>
        <v>1.3245124320000001</v>
      </c>
      <c r="J125" s="22">
        <f t="shared" si="213"/>
        <v>1.3915327610592003</v>
      </c>
      <c r="K125" s="22">
        <f t="shared" si="213"/>
        <v>1.4619443187687959</v>
      </c>
      <c r="L125" s="22">
        <f t="shared" si="213"/>
        <v>1.4911832051441718</v>
      </c>
      <c r="M125" s="22">
        <f t="shared" si="213"/>
        <v>1.5210068692470553</v>
      </c>
      <c r="N125" s="22">
        <f t="shared" si="213"/>
        <v>1.5514270066319964</v>
      </c>
      <c r="O125" s="22">
        <f t="shared" si="213"/>
        <v>1.5824555467646364</v>
      </c>
      <c r="P125" s="22">
        <f t="shared" si="213"/>
        <v>1.6141046576999292</v>
      </c>
      <c r="Q125" s="22">
        <f t="shared" si="213"/>
        <v>1.6463867508539278</v>
      </c>
      <c r="R125" s="22">
        <f t="shared" si="213"/>
        <v>1.6793144858710065</v>
      </c>
      <c r="S125" s="22">
        <f t="shared" si="213"/>
        <v>1.7129007755884267</v>
      </c>
      <c r="T125" s="22">
        <f t="shared" si="213"/>
        <v>1.7471587911001953</v>
      </c>
      <c r="U125" s="22">
        <f t="shared" si="213"/>
        <v>1.7821019669221994</v>
      </c>
      <c r="V125" s="22">
        <f t="shared" si="213"/>
        <v>1.8177440062606434</v>
      </c>
      <c r="W125" s="22">
        <f t="shared" si="213"/>
        <v>1.8540988863858563</v>
      </c>
      <c r="X125" s="22">
        <f t="shared" si="213"/>
        <v>1.8911808641135734</v>
      </c>
      <c r="Y125" s="22">
        <f t="shared" si="213"/>
        <v>1.9290044813958449</v>
      </c>
      <c r="Z125" s="22">
        <f t="shared" si="213"/>
        <v>1.9675845710237618</v>
      </c>
      <c r="AA125" s="22">
        <f t="shared" si="213"/>
        <v>2.0069362624442371</v>
      </c>
      <c r="AB125" s="22">
        <f t="shared" si="213"/>
        <v>2.0470749876931218</v>
      </c>
      <c r="AC125" s="22">
        <f t="shared" si="213"/>
        <v>2.0880164874469842</v>
      </c>
      <c r="AD125" s="22">
        <f t="shared" si="213"/>
        <v>2.1297768171959239</v>
      </c>
      <c r="AE125" s="22">
        <f t="shared" si="213"/>
        <v>2.1723723535398425</v>
      </c>
      <c r="AF125" s="22">
        <f t="shared" si="213"/>
        <v>2.2158198006106393</v>
      </c>
      <c r="AG125" s="22">
        <f t="shared" si="213"/>
        <v>2.2601361966228524</v>
      </c>
      <c r="AH125" s="22">
        <f t="shared" si="213"/>
        <v>2.3053389205553096</v>
      </c>
      <c r="AI125" s="22">
        <f t="shared" si="213"/>
        <v>2.3514456989664159</v>
      </c>
      <c r="AJ125" s="22">
        <f t="shared" si="213"/>
        <v>2.3984746129457442</v>
      </c>
      <c r="AK125" s="22">
        <f t="shared" si="213"/>
        <v>2.4464441052046593</v>
      </c>
      <c r="AL125" s="22">
        <f t="shared" si="213"/>
        <v>2.4953729873087527</v>
      </c>
      <c r="AM125" s="22">
        <f t="shared" si="213"/>
        <v>2.5452804470549277</v>
      </c>
      <c r="AN125" s="22">
        <f t="shared" si="213"/>
        <v>2.5961860559960264</v>
      </c>
      <c r="AO125" s="22">
        <f t="shared" si="213"/>
        <v>2.648109777115947</v>
      </c>
      <c r="AP125" s="22">
        <f t="shared" si="213"/>
        <v>2.7010719726582662</v>
      </c>
    </row>
    <row r="126" spans="1:42" x14ac:dyDescent="0.3">
      <c r="C126" s="1"/>
      <c r="D126" s="1"/>
      <c r="E126" t="s">
        <v>143</v>
      </c>
      <c r="F126" t="s">
        <v>144</v>
      </c>
      <c r="G126" s="21">
        <v>1.4</v>
      </c>
      <c r="H126" s="22">
        <f>G126*(1+$G$14)*(1+H122)</f>
        <v>1.4708399999999999</v>
      </c>
      <c r="I126" s="22">
        <f t="shared" ref="I126:AP126" si="214">H126*(1+$G$14)*(1+I122)</f>
        <v>1.5452645040000001</v>
      </c>
      <c r="J126" s="22">
        <f t="shared" si="214"/>
        <v>1.6234548879024002</v>
      </c>
      <c r="K126" s="22">
        <f t="shared" si="214"/>
        <v>1.7056017052302617</v>
      </c>
      <c r="L126" s="22">
        <f t="shared" si="214"/>
        <v>1.7397137393348669</v>
      </c>
      <c r="M126" s="22">
        <f t="shared" si="214"/>
        <v>1.7745080141215643</v>
      </c>
      <c r="N126" s="22">
        <f t="shared" si="214"/>
        <v>1.8099981744039957</v>
      </c>
      <c r="O126" s="22">
        <f t="shared" si="214"/>
        <v>1.8461981378920755</v>
      </c>
      <c r="P126" s="22">
        <f t="shared" si="214"/>
        <v>1.883122100649917</v>
      </c>
      <c r="Q126" s="22">
        <f t="shared" si="214"/>
        <v>1.9207845426629153</v>
      </c>
      <c r="R126" s="22">
        <f t="shared" si="214"/>
        <v>1.9592002335161736</v>
      </c>
      <c r="S126" s="22">
        <f t="shared" si="214"/>
        <v>1.9983842381864971</v>
      </c>
      <c r="T126" s="22">
        <f t="shared" si="214"/>
        <v>2.0383519229502269</v>
      </c>
      <c r="U126" s="22">
        <f t="shared" si="214"/>
        <v>2.0791189614092316</v>
      </c>
      <c r="V126" s="22">
        <f t="shared" si="214"/>
        <v>2.1207013406374164</v>
      </c>
      <c r="W126" s="22">
        <f t="shared" si="214"/>
        <v>2.1631153674501649</v>
      </c>
      <c r="X126" s="22">
        <f t="shared" si="214"/>
        <v>2.2063776747991684</v>
      </c>
      <c r="Y126" s="22">
        <f t="shared" si="214"/>
        <v>2.2505052282951516</v>
      </c>
      <c r="Z126" s="22">
        <f t="shared" si="214"/>
        <v>2.2955153328610547</v>
      </c>
      <c r="AA126" s="22">
        <f t="shared" si="214"/>
        <v>2.3414256395182758</v>
      </c>
      <c r="AB126" s="22">
        <f t="shared" si="214"/>
        <v>2.3882541523086411</v>
      </c>
      <c r="AC126" s="22">
        <f t="shared" si="214"/>
        <v>2.4360192353548138</v>
      </c>
      <c r="AD126" s="22">
        <f t="shared" si="214"/>
        <v>2.4847396200619101</v>
      </c>
      <c r="AE126" s="22">
        <f t="shared" si="214"/>
        <v>2.5344344124631482</v>
      </c>
      <c r="AF126" s="22">
        <f t="shared" si="214"/>
        <v>2.5851231007124111</v>
      </c>
      <c r="AG126" s="22">
        <f t="shared" si="214"/>
        <v>2.6368255627266595</v>
      </c>
      <c r="AH126" s="22">
        <f t="shared" si="214"/>
        <v>2.6895620739811927</v>
      </c>
      <c r="AI126" s="22">
        <f t="shared" si="214"/>
        <v>2.7433533154608165</v>
      </c>
      <c r="AJ126" s="22">
        <f t="shared" si="214"/>
        <v>2.7982203817700331</v>
      </c>
      <c r="AK126" s="22">
        <f t="shared" si="214"/>
        <v>2.854184789405434</v>
      </c>
      <c r="AL126" s="22">
        <f t="shared" si="214"/>
        <v>2.9112684851935429</v>
      </c>
      <c r="AM126" s="22">
        <f t="shared" si="214"/>
        <v>2.9694938548974137</v>
      </c>
      <c r="AN126" s="22">
        <f t="shared" si="214"/>
        <v>3.0288837319953621</v>
      </c>
      <c r="AO126" s="22">
        <f t="shared" si="214"/>
        <v>3.0894614066352695</v>
      </c>
      <c r="AP126" s="22">
        <f t="shared" si="214"/>
        <v>3.1512506347679747</v>
      </c>
    </row>
    <row r="127" spans="1:42" x14ac:dyDescent="0.3">
      <c r="C127" s="1"/>
      <c r="D127" s="1"/>
    </row>
    <row r="128" spans="1:42" x14ac:dyDescent="0.3">
      <c r="C128" s="1"/>
      <c r="D128" s="1"/>
      <c r="E128" t="s">
        <v>73</v>
      </c>
      <c r="F128" t="s">
        <v>59</v>
      </c>
      <c r="H128" s="2">
        <f>SUM(H119:H121)/1000</f>
        <v>0</v>
      </c>
      <c r="I128" s="2">
        <f t="shared" ref="I128:AP128" si="215">SUM(I119:I121)/1000</f>
        <v>0</v>
      </c>
      <c r="J128" s="2">
        <f t="shared" si="215"/>
        <v>0</v>
      </c>
      <c r="K128" s="2">
        <f t="shared" si="215"/>
        <v>0.6</v>
      </c>
      <c r="L128" s="2">
        <f t="shared" si="215"/>
        <v>0.6</v>
      </c>
      <c r="M128" s="2">
        <f t="shared" si="215"/>
        <v>0.6</v>
      </c>
      <c r="N128" s="2">
        <f t="shared" si="215"/>
        <v>0.6</v>
      </c>
      <c r="O128" s="2">
        <f t="shared" si="215"/>
        <v>0.6</v>
      </c>
      <c r="P128" s="2">
        <f t="shared" si="215"/>
        <v>0.6</v>
      </c>
      <c r="Q128" s="2">
        <f t="shared" si="215"/>
        <v>0.6</v>
      </c>
      <c r="R128" s="2">
        <f t="shared" si="215"/>
        <v>0.6</v>
      </c>
      <c r="S128" s="2">
        <f t="shared" si="215"/>
        <v>0.6</v>
      </c>
      <c r="T128" s="2">
        <f t="shared" si="215"/>
        <v>0.6</v>
      </c>
      <c r="U128" s="2">
        <f t="shared" si="215"/>
        <v>0.6</v>
      </c>
      <c r="V128" s="2">
        <f t="shared" si="215"/>
        <v>0.6</v>
      </c>
      <c r="W128" s="2">
        <f t="shared" si="215"/>
        <v>0.6</v>
      </c>
      <c r="X128" s="2">
        <f t="shared" si="215"/>
        <v>0.6</v>
      </c>
      <c r="Y128" s="2">
        <f t="shared" si="215"/>
        <v>0.6</v>
      </c>
      <c r="Z128" s="2">
        <f t="shared" si="215"/>
        <v>0.6</v>
      </c>
      <c r="AA128" s="2">
        <f t="shared" si="215"/>
        <v>0.6</v>
      </c>
      <c r="AB128" s="2">
        <f t="shared" si="215"/>
        <v>0.6</v>
      </c>
      <c r="AC128" s="2">
        <f t="shared" si="215"/>
        <v>0.6</v>
      </c>
      <c r="AD128" s="2">
        <f t="shared" si="215"/>
        <v>0.6</v>
      </c>
      <c r="AE128" s="2">
        <f t="shared" si="215"/>
        <v>0.6</v>
      </c>
      <c r="AF128" s="2">
        <f t="shared" si="215"/>
        <v>0.6</v>
      </c>
      <c r="AG128" s="2">
        <f t="shared" si="215"/>
        <v>0.6</v>
      </c>
      <c r="AH128" s="2">
        <f t="shared" si="215"/>
        <v>0.6</v>
      </c>
      <c r="AI128" s="2">
        <f t="shared" si="215"/>
        <v>0.6</v>
      </c>
      <c r="AJ128" s="2">
        <f t="shared" si="215"/>
        <v>0.6</v>
      </c>
      <c r="AK128" s="2">
        <f t="shared" si="215"/>
        <v>0.6</v>
      </c>
      <c r="AL128" s="2">
        <f t="shared" si="215"/>
        <v>0.6</v>
      </c>
      <c r="AM128" s="2">
        <f t="shared" si="215"/>
        <v>0.6</v>
      </c>
      <c r="AN128" s="2">
        <f t="shared" si="215"/>
        <v>0.6</v>
      </c>
      <c r="AO128" s="2">
        <f t="shared" si="215"/>
        <v>0.6</v>
      </c>
      <c r="AP128" s="2">
        <f t="shared" si="215"/>
        <v>0.6</v>
      </c>
    </row>
    <row r="129" spans="1:42" x14ac:dyDescent="0.3">
      <c r="C129" s="1"/>
      <c r="D129" s="1"/>
      <c r="E129" t="s">
        <v>74</v>
      </c>
      <c r="F129" t="s">
        <v>7</v>
      </c>
      <c r="H129" s="2">
        <f>H112*H123+H119*H124+H120*H125+H121*H126</f>
        <v>0</v>
      </c>
      <c r="I129" s="2">
        <f t="shared" ref="I129:AP129" si="216">I112*I123+I119*I124+I120*I125+I121*I126</f>
        <v>0</v>
      </c>
      <c r="J129" s="2">
        <f t="shared" si="216"/>
        <v>0</v>
      </c>
      <c r="K129" s="2">
        <f t="shared" si="216"/>
        <v>1273.1098442611597</v>
      </c>
      <c r="L129" s="2">
        <f t="shared" si="216"/>
        <v>1298.5720411463828</v>
      </c>
      <c r="M129" s="2">
        <f t="shared" si="216"/>
        <v>1324.5434819693105</v>
      </c>
      <c r="N129" s="2">
        <f t="shared" si="216"/>
        <v>1351.0343516086969</v>
      </c>
      <c r="O129" s="2">
        <f t="shared" si="216"/>
        <v>1378.0550386408706</v>
      </c>
      <c r="P129" s="2">
        <f t="shared" si="216"/>
        <v>1405.616139413688</v>
      </c>
      <c r="Q129" s="2">
        <f t="shared" si="216"/>
        <v>1433.728462201962</v>
      </c>
      <c r="R129" s="2">
        <f t="shared" si="216"/>
        <v>1462.4030314460013</v>
      </c>
      <c r="S129" s="2">
        <f t="shared" si="216"/>
        <v>1491.6510920749213</v>
      </c>
      <c r="T129" s="2">
        <f t="shared" si="216"/>
        <v>1521.4841139164198</v>
      </c>
      <c r="U129" s="2">
        <f t="shared" si="216"/>
        <v>1551.9137961947481</v>
      </c>
      <c r="V129" s="2">
        <f t="shared" si="216"/>
        <v>1582.9520721186432</v>
      </c>
      <c r="W129" s="2">
        <f t="shared" si="216"/>
        <v>1614.6111135610161</v>
      </c>
      <c r="X129" s="2">
        <f t="shared" si="216"/>
        <v>1646.9033358322365</v>
      </c>
      <c r="Y129" s="2">
        <f t="shared" si="216"/>
        <v>1679.841402548881</v>
      </c>
      <c r="Z129" s="2">
        <f t="shared" si="216"/>
        <v>1713.4382305998588</v>
      </c>
      <c r="AA129" s="2">
        <f t="shared" si="216"/>
        <v>1747.7069952118561</v>
      </c>
      <c r="AB129" s="2">
        <f t="shared" si="216"/>
        <v>1782.6611351160932</v>
      </c>
      <c r="AC129" s="2">
        <f t="shared" si="216"/>
        <v>1818.3143578184149</v>
      </c>
      <c r="AD129" s="2">
        <f t="shared" si="216"/>
        <v>1854.6806449747833</v>
      </c>
      <c r="AE129" s="2">
        <f t="shared" si="216"/>
        <v>1891.7742578742791</v>
      </c>
      <c r="AF129" s="2">
        <f t="shared" si="216"/>
        <v>1929.6097430317648</v>
      </c>
      <c r="AG129" s="2">
        <f t="shared" si="216"/>
        <v>1968.2019378923999</v>
      </c>
      <c r="AH129" s="2">
        <f t="shared" si="216"/>
        <v>2007.5659766502481</v>
      </c>
      <c r="AI129" s="2">
        <f t="shared" si="216"/>
        <v>2047.7172961832532</v>
      </c>
      <c r="AJ129" s="2">
        <f t="shared" si="216"/>
        <v>2088.6716421069182</v>
      </c>
      <c r="AK129" s="2">
        <f t="shared" si="216"/>
        <v>2130.445074949057</v>
      </c>
      <c r="AL129" s="2">
        <f t="shared" si="216"/>
        <v>2173.0539764480377</v>
      </c>
      <c r="AM129" s="2">
        <f t="shared" si="216"/>
        <v>2216.5150559769986</v>
      </c>
      <c r="AN129" s="2">
        <f t="shared" si="216"/>
        <v>2260.8453570965385</v>
      </c>
      <c r="AO129" s="2">
        <f t="shared" si="216"/>
        <v>2306.0622642384697</v>
      </c>
      <c r="AP129" s="2">
        <f t="shared" si="216"/>
        <v>2352.1835095232391</v>
      </c>
    </row>
    <row r="130" spans="1:42" x14ac:dyDescent="0.3">
      <c r="C130" s="1"/>
      <c r="D130" s="1"/>
    </row>
    <row r="131" spans="1:42" x14ac:dyDescent="0.3">
      <c r="C131" s="1"/>
      <c r="D131" s="3" t="s">
        <v>75</v>
      </c>
    </row>
    <row r="132" spans="1:42" x14ac:dyDescent="0.3">
      <c r="A132" s="15">
        <f>'Notes &amp; Assumptions'!A38</f>
        <v>25</v>
      </c>
      <c r="C132" s="1"/>
      <c r="D132" s="1"/>
      <c r="E132" t="s">
        <v>88</v>
      </c>
      <c r="F132" t="s">
        <v>3</v>
      </c>
      <c r="H132" s="11">
        <v>0</v>
      </c>
      <c r="I132" s="11">
        <v>2</v>
      </c>
      <c r="J132" s="11">
        <v>4</v>
      </c>
      <c r="K132" s="11">
        <v>6</v>
      </c>
      <c r="L132" s="11">
        <v>0</v>
      </c>
      <c r="M132" s="11">
        <v>0</v>
      </c>
      <c r="N132" s="11">
        <v>0</v>
      </c>
      <c r="O132" s="11">
        <v>0</v>
      </c>
      <c r="P132" s="11">
        <v>0</v>
      </c>
      <c r="Q132" s="11">
        <v>0</v>
      </c>
      <c r="R132" s="11">
        <v>0</v>
      </c>
      <c r="S132" s="11">
        <v>0</v>
      </c>
      <c r="T132" s="11">
        <v>0</v>
      </c>
      <c r="U132" s="11">
        <v>0</v>
      </c>
      <c r="V132" s="11">
        <v>0</v>
      </c>
      <c r="W132" s="11">
        <v>0</v>
      </c>
      <c r="X132" s="11">
        <v>0</v>
      </c>
      <c r="Y132" s="11">
        <v>0</v>
      </c>
      <c r="Z132" s="11">
        <v>0</v>
      </c>
      <c r="AA132" s="11">
        <v>0</v>
      </c>
      <c r="AB132" s="11">
        <v>0</v>
      </c>
      <c r="AC132" s="11">
        <v>0</v>
      </c>
      <c r="AD132" s="11">
        <v>0</v>
      </c>
      <c r="AE132" s="11">
        <v>0</v>
      </c>
      <c r="AF132" s="11">
        <v>0</v>
      </c>
      <c r="AG132" s="11">
        <v>0</v>
      </c>
      <c r="AH132" s="11">
        <v>0</v>
      </c>
      <c r="AI132" s="11">
        <v>0</v>
      </c>
      <c r="AJ132" s="11">
        <v>0</v>
      </c>
      <c r="AK132" s="11">
        <v>0</v>
      </c>
    </row>
    <row r="133" spans="1:42" x14ac:dyDescent="0.3">
      <c r="C133" s="1"/>
      <c r="D133" s="1"/>
      <c r="E133" t="s">
        <v>61</v>
      </c>
      <c r="F133" t="s">
        <v>3</v>
      </c>
      <c r="H133" s="2">
        <f>G133+H132</f>
        <v>0</v>
      </c>
      <c r="I133" s="2">
        <f t="shared" ref="I133" si="217">H133+I132</f>
        <v>2</v>
      </c>
      <c r="J133" s="2">
        <f t="shared" ref="J133" si="218">I133+J132</f>
        <v>6</v>
      </c>
      <c r="K133" s="2">
        <f t="shared" ref="K133" si="219">J133+K132</f>
        <v>12</v>
      </c>
      <c r="L133" s="2">
        <f t="shared" ref="L133" si="220">K133+L132</f>
        <v>12</v>
      </c>
      <c r="M133" s="2">
        <f t="shared" ref="M133" si="221">L133+M132</f>
        <v>12</v>
      </c>
      <c r="N133" s="2">
        <f t="shared" ref="N133" si="222">M133+N132</f>
        <v>12</v>
      </c>
      <c r="O133" s="2">
        <f t="shared" ref="O133" si="223">N133+O132</f>
        <v>12</v>
      </c>
      <c r="P133" s="2">
        <f t="shared" ref="P133" si="224">O133+P132</f>
        <v>12</v>
      </c>
      <c r="Q133" s="2">
        <f t="shared" ref="Q133" si="225">P133+Q132</f>
        <v>12</v>
      </c>
      <c r="R133" s="2">
        <f t="shared" ref="R133" si="226">Q133+R132</f>
        <v>12</v>
      </c>
      <c r="S133" s="2">
        <f t="shared" ref="S133" si="227">R133+S132</f>
        <v>12</v>
      </c>
      <c r="T133" s="2">
        <f t="shared" ref="T133" si="228">S133+T132</f>
        <v>12</v>
      </c>
      <c r="U133" s="2">
        <f t="shared" ref="U133" si="229">T133+U132</f>
        <v>12</v>
      </c>
      <c r="V133" s="2">
        <f t="shared" ref="V133" si="230">U133+V132</f>
        <v>12</v>
      </c>
      <c r="W133" s="2">
        <f t="shared" ref="W133" si="231">V133+W132</f>
        <v>12</v>
      </c>
      <c r="X133" s="2">
        <f t="shared" ref="X133" si="232">W133+X132</f>
        <v>12</v>
      </c>
      <c r="Y133" s="2">
        <f t="shared" ref="Y133" si="233">X133+Y132</f>
        <v>12</v>
      </c>
      <c r="Z133" s="2">
        <f t="shared" ref="Z133" si="234">Y133+Z132</f>
        <v>12</v>
      </c>
      <c r="AA133" s="2">
        <f t="shared" ref="AA133" si="235">Z133+AA132</f>
        <v>12</v>
      </c>
      <c r="AB133" s="2">
        <f t="shared" ref="AB133" si="236">AA133+AB132</f>
        <v>12</v>
      </c>
      <c r="AC133" s="2">
        <f t="shared" ref="AC133" si="237">AB133+AC132</f>
        <v>12</v>
      </c>
      <c r="AD133" s="2">
        <f t="shared" ref="AD133" si="238">AC133+AD132</f>
        <v>12</v>
      </c>
      <c r="AE133" s="2">
        <f t="shared" ref="AE133" si="239">AD133+AE132</f>
        <v>12</v>
      </c>
      <c r="AF133" s="2">
        <f t="shared" ref="AF133" si="240">AE133+AF132</f>
        <v>12</v>
      </c>
      <c r="AG133" s="2">
        <f t="shared" ref="AG133" si="241">AF133+AG132</f>
        <v>12</v>
      </c>
      <c r="AH133" s="2">
        <f t="shared" ref="AH133" si="242">AG133+AH132</f>
        <v>12</v>
      </c>
      <c r="AI133" s="2">
        <f t="shared" ref="AI133" si="243">AH133+AI132</f>
        <v>12</v>
      </c>
      <c r="AJ133" s="2">
        <f t="shared" ref="AJ133" si="244">AI133+AJ132</f>
        <v>12</v>
      </c>
      <c r="AK133" s="2">
        <f t="shared" ref="AK133" si="245">AJ133+AK132</f>
        <v>12</v>
      </c>
      <c r="AL133" s="2">
        <f t="shared" ref="AL133" si="246">AK133+AL132</f>
        <v>12</v>
      </c>
      <c r="AM133" s="2">
        <f t="shared" ref="AM133" si="247">AL133+AM132</f>
        <v>12</v>
      </c>
      <c r="AN133" s="2">
        <f t="shared" ref="AN133" si="248">AM133+AN132</f>
        <v>12</v>
      </c>
      <c r="AO133" s="2">
        <f t="shared" ref="AO133" si="249">AN133+AO132</f>
        <v>12</v>
      </c>
      <c r="AP133" s="2">
        <f t="shared" ref="AP133" si="250">AO133+AP132</f>
        <v>12</v>
      </c>
    </row>
    <row r="134" spans="1:42" x14ac:dyDescent="0.3">
      <c r="A134" s="15">
        <f>'Notes &amp; Assumptions'!A39</f>
        <v>26</v>
      </c>
      <c r="C134" s="1"/>
      <c r="D134" s="1"/>
      <c r="E134" t="s">
        <v>62</v>
      </c>
      <c r="F134" t="s">
        <v>3</v>
      </c>
      <c r="G134" s="11">
        <v>1</v>
      </c>
    </row>
    <row r="135" spans="1:42" x14ac:dyDescent="0.3">
      <c r="C135" s="1"/>
      <c r="D135" s="1"/>
      <c r="E135" t="s">
        <v>89</v>
      </c>
      <c r="F135" t="s">
        <v>3</v>
      </c>
      <c r="H135">
        <f>H132*$G134</f>
        <v>0</v>
      </c>
      <c r="I135">
        <f t="shared" ref="I135" si="251">I132*$G134</f>
        <v>2</v>
      </c>
      <c r="J135">
        <f t="shared" ref="J135" si="252">J132*$G134</f>
        <v>4</v>
      </c>
      <c r="K135">
        <f t="shared" ref="K135" si="253">K132*$G134</f>
        <v>6</v>
      </c>
      <c r="L135">
        <f t="shared" ref="L135" si="254">L132*$G134</f>
        <v>0</v>
      </c>
      <c r="M135">
        <f t="shared" ref="M135" si="255">M132*$G134</f>
        <v>0</v>
      </c>
      <c r="N135">
        <f t="shared" ref="N135" si="256">N132*$G134</f>
        <v>0</v>
      </c>
      <c r="O135">
        <f t="shared" ref="O135" si="257">O132*$G134</f>
        <v>0</v>
      </c>
      <c r="P135">
        <f t="shared" ref="P135" si="258">P132*$G134</f>
        <v>0</v>
      </c>
      <c r="Q135">
        <f t="shared" ref="Q135" si="259">Q132*$G134</f>
        <v>0</v>
      </c>
      <c r="R135">
        <f t="shared" ref="R135" si="260">R132*$G134</f>
        <v>0</v>
      </c>
      <c r="S135">
        <f t="shared" ref="S135" si="261">S132*$G134</f>
        <v>0</v>
      </c>
      <c r="T135">
        <f t="shared" ref="T135" si="262">T132*$G134</f>
        <v>0</v>
      </c>
      <c r="U135">
        <f t="shared" ref="U135" si="263">U132*$G134</f>
        <v>0</v>
      </c>
      <c r="V135">
        <f t="shared" ref="V135" si="264">V132*$G134</f>
        <v>0</v>
      </c>
      <c r="W135">
        <f t="shared" ref="W135" si="265">W132*$G134</f>
        <v>0</v>
      </c>
      <c r="X135">
        <f t="shared" ref="X135" si="266">X132*$G134</f>
        <v>0</v>
      </c>
      <c r="Y135">
        <f t="shared" ref="Y135" si="267">Y132*$G134</f>
        <v>0</v>
      </c>
      <c r="Z135">
        <f t="shared" ref="Z135" si="268">Z132*$G134</f>
        <v>0</v>
      </c>
      <c r="AA135">
        <f t="shared" ref="AA135" si="269">AA132*$G134</f>
        <v>0</v>
      </c>
      <c r="AB135">
        <f t="shared" ref="AB135" si="270">AB132*$G134</f>
        <v>0</v>
      </c>
      <c r="AC135">
        <f t="shared" ref="AC135" si="271">AC132*$G134</f>
        <v>0</v>
      </c>
      <c r="AD135">
        <f t="shared" ref="AD135" si="272">AD132*$G134</f>
        <v>0</v>
      </c>
      <c r="AE135">
        <f t="shared" ref="AE135" si="273">AE132*$G134</f>
        <v>0</v>
      </c>
      <c r="AF135">
        <f t="shared" ref="AF135" si="274">AF132*$G134</f>
        <v>0</v>
      </c>
      <c r="AG135">
        <f t="shared" ref="AG135" si="275">AG132*$G134</f>
        <v>0</v>
      </c>
      <c r="AH135">
        <f t="shared" ref="AH135" si="276">AH132*$G134</f>
        <v>0</v>
      </c>
      <c r="AI135">
        <f t="shared" ref="AI135" si="277">AI132*$G134</f>
        <v>0</v>
      </c>
      <c r="AJ135">
        <f t="shared" ref="AJ135" si="278">AJ132*$G134</f>
        <v>0</v>
      </c>
      <c r="AK135">
        <f t="shared" ref="AK135" si="279">AK132*$G134</f>
        <v>0</v>
      </c>
      <c r="AL135">
        <f t="shared" ref="AL135" si="280">AL132*$G134</f>
        <v>0</v>
      </c>
      <c r="AM135">
        <f t="shared" ref="AM135" si="281">AM132*$G134</f>
        <v>0</v>
      </c>
      <c r="AN135">
        <f t="shared" ref="AN135" si="282">AN132*$G134</f>
        <v>0</v>
      </c>
      <c r="AO135">
        <f t="shared" ref="AO135" si="283">AO132*$G134</f>
        <v>0</v>
      </c>
      <c r="AP135">
        <f t="shared" ref="AP135" si="284">AP132*$G134</f>
        <v>0</v>
      </c>
    </row>
    <row r="136" spans="1:42" x14ac:dyDescent="0.3">
      <c r="C136" s="1"/>
      <c r="D136" s="1"/>
      <c r="E136" t="s">
        <v>90</v>
      </c>
      <c r="F136" t="s">
        <v>3</v>
      </c>
      <c r="H136">
        <f>H133*$G134</f>
        <v>0</v>
      </c>
      <c r="I136">
        <f t="shared" ref="I136:AP136" si="285">I133*$G134</f>
        <v>2</v>
      </c>
      <c r="J136">
        <f t="shared" si="285"/>
        <v>6</v>
      </c>
      <c r="K136">
        <f t="shared" si="285"/>
        <v>12</v>
      </c>
      <c r="L136">
        <f t="shared" si="285"/>
        <v>12</v>
      </c>
      <c r="M136">
        <f t="shared" si="285"/>
        <v>12</v>
      </c>
      <c r="N136">
        <f t="shared" si="285"/>
        <v>12</v>
      </c>
      <c r="O136">
        <f t="shared" si="285"/>
        <v>12</v>
      </c>
      <c r="P136">
        <f t="shared" si="285"/>
        <v>12</v>
      </c>
      <c r="Q136">
        <f t="shared" si="285"/>
        <v>12</v>
      </c>
      <c r="R136">
        <f t="shared" si="285"/>
        <v>12</v>
      </c>
      <c r="S136">
        <f t="shared" si="285"/>
        <v>12</v>
      </c>
      <c r="T136">
        <f t="shared" si="285"/>
        <v>12</v>
      </c>
      <c r="U136">
        <f t="shared" si="285"/>
        <v>12</v>
      </c>
      <c r="V136">
        <f t="shared" si="285"/>
        <v>12</v>
      </c>
      <c r="W136">
        <f t="shared" si="285"/>
        <v>12</v>
      </c>
      <c r="X136">
        <f t="shared" si="285"/>
        <v>12</v>
      </c>
      <c r="Y136">
        <f t="shared" si="285"/>
        <v>12</v>
      </c>
      <c r="Z136">
        <f t="shared" si="285"/>
        <v>12</v>
      </c>
      <c r="AA136">
        <f t="shared" si="285"/>
        <v>12</v>
      </c>
      <c r="AB136">
        <f t="shared" si="285"/>
        <v>12</v>
      </c>
      <c r="AC136">
        <f t="shared" si="285"/>
        <v>12</v>
      </c>
      <c r="AD136">
        <f t="shared" si="285"/>
        <v>12</v>
      </c>
      <c r="AE136">
        <f t="shared" si="285"/>
        <v>12</v>
      </c>
      <c r="AF136">
        <f t="shared" si="285"/>
        <v>12</v>
      </c>
      <c r="AG136">
        <f t="shared" si="285"/>
        <v>12</v>
      </c>
      <c r="AH136">
        <f t="shared" si="285"/>
        <v>12</v>
      </c>
      <c r="AI136">
        <f t="shared" si="285"/>
        <v>12</v>
      </c>
      <c r="AJ136">
        <f t="shared" si="285"/>
        <v>12</v>
      </c>
      <c r="AK136">
        <f t="shared" si="285"/>
        <v>12</v>
      </c>
      <c r="AL136">
        <f t="shared" si="285"/>
        <v>12</v>
      </c>
      <c r="AM136">
        <f t="shared" si="285"/>
        <v>12</v>
      </c>
      <c r="AN136">
        <f t="shared" si="285"/>
        <v>12</v>
      </c>
      <c r="AO136">
        <f t="shared" si="285"/>
        <v>12</v>
      </c>
      <c r="AP136">
        <f t="shared" si="285"/>
        <v>12</v>
      </c>
    </row>
    <row r="137" spans="1:42" x14ac:dyDescent="0.3">
      <c r="A137" s="15">
        <f>'Notes &amp; Assumptions'!A40</f>
        <v>27</v>
      </c>
      <c r="C137" s="1"/>
      <c r="D137" s="1"/>
      <c r="E137" t="s">
        <v>63</v>
      </c>
      <c r="F137" t="s">
        <v>43</v>
      </c>
      <c r="H137" s="11">
        <v>200</v>
      </c>
      <c r="I137" s="11">
        <v>200</v>
      </c>
      <c r="J137" s="11">
        <v>200</v>
      </c>
      <c r="K137" s="11">
        <v>200</v>
      </c>
      <c r="L137" s="11">
        <v>200</v>
      </c>
      <c r="M137" s="11">
        <v>200</v>
      </c>
      <c r="N137" s="11">
        <v>200</v>
      </c>
      <c r="O137" s="11">
        <v>200</v>
      </c>
      <c r="P137" s="11">
        <v>200</v>
      </c>
      <c r="Q137" s="11">
        <v>200</v>
      </c>
      <c r="R137" s="11">
        <v>200</v>
      </c>
      <c r="S137" s="11">
        <v>200</v>
      </c>
      <c r="T137" s="11">
        <v>200</v>
      </c>
      <c r="U137" s="11">
        <v>200</v>
      </c>
      <c r="V137" s="11">
        <v>200</v>
      </c>
      <c r="W137" s="11">
        <v>200</v>
      </c>
      <c r="X137" s="11">
        <v>200</v>
      </c>
      <c r="Y137" s="11">
        <v>200</v>
      </c>
      <c r="Z137" s="11">
        <v>200</v>
      </c>
      <c r="AA137" s="11">
        <v>200</v>
      </c>
      <c r="AB137" s="11">
        <v>200</v>
      </c>
      <c r="AC137" s="11">
        <v>200</v>
      </c>
      <c r="AD137" s="11">
        <v>200</v>
      </c>
      <c r="AE137" s="11">
        <v>200</v>
      </c>
      <c r="AF137" s="11">
        <v>200</v>
      </c>
      <c r="AG137" s="11">
        <v>200</v>
      </c>
      <c r="AH137" s="11">
        <v>200</v>
      </c>
      <c r="AI137" s="11">
        <v>200</v>
      </c>
      <c r="AJ137" s="11">
        <v>200</v>
      </c>
      <c r="AK137" s="11">
        <v>200</v>
      </c>
      <c r="AL137" s="11">
        <v>200</v>
      </c>
      <c r="AM137" s="11">
        <v>200</v>
      </c>
      <c r="AN137" s="11">
        <v>200</v>
      </c>
      <c r="AO137" s="11">
        <v>200</v>
      </c>
      <c r="AP137" s="11">
        <v>200</v>
      </c>
    </row>
    <row r="138" spans="1:42" x14ac:dyDescent="0.3">
      <c r="C138" s="1"/>
      <c r="D138" s="1"/>
      <c r="E138" t="s">
        <v>64</v>
      </c>
      <c r="F138" t="s">
        <v>43</v>
      </c>
      <c r="H138" s="11">
        <v>50</v>
      </c>
      <c r="I138" s="11">
        <v>50</v>
      </c>
      <c r="J138" s="11">
        <v>50</v>
      </c>
      <c r="K138" s="11">
        <v>50</v>
      </c>
      <c r="L138" s="11">
        <v>50</v>
      </c>
      <c r="M138" s="11">
        <v>50</v>
      </c>
      <c r="N138" s="11">
        <v>50</v>
      </c>
      <c r="O138" s="11">
        <v>50</v>
      </c>
      <c r="P138" s="11">
        <v>50</v>
      </c>
      <c r="Q138" s="11">
        <v>50</v>
      </c>
      <c r="R138" s="11">
        <v>50</v>
      </c>
      <c r="S138" s="11">
        <v>50</v>
      </c>
      <c r="T138" s="11">
        <v>50</v>
      </c>
      <c r="U138" s="11">
        <v>50</v>
      </c>
      <c r="V138" s="11">
        <v>50</v>
      </c>
      <c r="W138" s="11">
        <v>50</v>
      </c>
      <c r="X138" s="11">
        <v>50</v>
      </c>
      <c r="Y138" s="11">
        <v>50</v>
      </c>
      <c r="Z138" s="11">
        <v>50</v>
      </c>
      <c r="AA138" s="11">
        <v>50</v>
      </c>
      <c r="AB138" s="11">
        <v>50</v>
      </c>
      <c r="AC138" s="11">
        <v>50</v>
      </c>
      <c r="AD138" s="11">
        <v>50</v>
      </c>
      <c r="AE138" s="11">
        <v>50</v>
      </c>
      <c r="AF138" s="11">
        <v>50</v>
      </c>
      <c r="AG138" s="11">
        <v>50</v>
      </c>
      <c r="AH138" s="11">
        <v>50</v>
      </c>
      <c r="AI138" s="11">
        <v>50</v>
      </c>
      <c r="AJ138" s="11">
        <v>50</v>
      </c>
      <c r="AK138" s="11">
        <v>50</v>
      </c>
      <c r="AL138" s="11">
        <v>50</v>
      </c>
      <c r="AM138" s="11">
        <v>50</v>
      </c>
      <c r="AN138" s="11">
        <v>50</v>
      </c>
      <c r="AO138" s="11">
        <v>50</v>
      </c>
      <c r="AP138" s="11">
        <v>50</v>
      </c>
    </row>
    <row r="139" spans="1:42" x14ac:dyDescent="0.3">
      <c r="A139" s="15">
        <f>'Notes &amp; Assumptions'!A41</f>
        <v>28</v>
      </c>
      <c r="C139" s="1"/>
      <c r="D139" s="1"/>
      <c r="E139" t="s">
        <v>141</v>
      </c>
      <c r="F139" t="s">
        <v>43</v>
      </c>
      <c r="H139" s="11">
        <v>200</v>
      </c>
      <c r="I139" s="11">
        <v>200</v>
      </c>
      <c r="J139" s="11">
        <v>200</v>
      </c>
      <c r="K139" s="11">
        <v>200</v>
      </c>
      <c r="L139" s="11">
        <v>200</v>
      </c>
      <c r="M139" s="11">
        <v>200</v>
      </c>
      <c r="N139" s="11">
        <v>200</v>
      </c>
      <c r="O139" s="11">
        <v>200</v>
      </c>
      <c r="P139" s="11">
        <v>200</v>
      </c>
      <c r="Q139" s="11">
        <v>200</v>
      </c>
      <c r="R139" s="11">
        <v>200</v>
      </c>
      <c r="S139" s="11">
        <v>200</v>
      </c>
      <c r="T139" s="11">
        <v>200</v>
      </c>
      <c r="U139" s="11">
        <v>200</v>
      </c>
      <c r="V139" s="11">
        <v>200</v>
      </c>
      <c r="W139" s="11">
        <v>200</v>
      </c>
      <c r="X139" s="11">
        <v>200</v>
      </c>
      <c r="Y139" s="11">
        <v>200</v>
      </c>
      <c r="Z139" s="11">
        <v>200</v>
      </c>
      <c r="AA139" s="11">
        <v>200</v>
      </c>
      <c r="AB139" s="11">
        <v>200</v>
      </c>
      <c r="AC139" s="11">
        <v>200</v>
      </c>
      <c r="AD139" s="11">
        <v>200</v>
      </c>
      <c r="AE139" s="11">
        <v>200</v>
      </c>
      <c r="AF139" s="11">
        <v>200</v>
      </c>
      <c r="AG139" s="11">
        <v>200</v>
      </c>
      <c r="AH139" s="11">
        <v>200</v>
      </c>
      <c r="AI139" s="11">
        <v>200</v>
      </c>
      <c r="AJ139" s="11">
        <v>200</v>
      </c>
      <c r="AK139" s="11">
        <v>200</v>
      </c>
      <c r="AL139" s="11">
        <v>200</v>
      </c>
      <c r="AM139" s="11">
        <v>200</v>
      </c>
      <c r="AN139" s="11">
        <v>200</v>
      </c>
      <c r="AO139" s="11">
        <v>200</v>
      </c>
      <c r="AP139" s="11">
        <v>200</v>
      </c>
    </row>
    <row r="140" spans="1:42" x14ac:dyDescent="0.3">
      <c r="C140" s="1"/>
      <c r="D140" s="1"/>
      <c r="E140" t="s">
        <v>65</v>
      </c>
      <c r="F140" t="s">
        <v>145</v>
      </c>
      <c r="H140" s="2">
        <f>H133*H137</f>
        <v>0</v>
      </c>
      <c r="I140" s="2">
        <f t="shared" ref="I140:AP140" si="286">I133*I137</f>
        <v>400</v>
      </c>
      <c r="J140" s="2">
        <f t="shared" si="286"/>
        <v>1200</v>
      </c>
      <c r="K140" s="2">
        <f t="shared" si="286"/>
        <v>2400</v>
      </c>
      <c r="L140" s="2">
        <f t="shared" si="286"/>
        <v>2400</v>
      </c>
      <c r="M140" s="2">
        <f t="shared" si="286"/>
        <v>2400</v>
      </c>
      <c r="N140" s="2">
        <f t="shared" si="286"/>
        <v>2400</v>
      </c>
      <c r="O140" s="2">
        <f t="shared" si="286"/>
        <v>2400</v>
      </c>
      <c r="P140" s="2">
        <f t="shared" si="286"/>
        <v>2400</v>
      </c>
      <c r="Q140" s="2">
        <f t="shared" si="286"/>
        <v>2400</v>
      </c>
      <c r="R140" s="2">
        <f t="shared" si="286"/>
        <v>2400</v>
      </c>
      <c r="S140" s="2">
        <f t="shared" si="286"/>
        <v>2400</v>
      </c>
      <c r="T140" s="2">
        <f t="shared" si="286"/>
        <v>2400</v>
      </c>
      <c r="U140" s="2">
        <f t="shared" si="286"/>
        <v>2400</v>
      </c>
      <c r="V140" s="2">
        <f t="shared" si="286"/>
        <v>2400</v>
      </c>
      <c r="W140" s="2">
        <f t="shared" si="286"/>
        <v>2400</v>
      </c>
      <c r="X140" s="2">
        <f t="shared" si="286"/>
        <v>2400</v>
      </c>
      <c r="Y140" s="2">
        <f t="shared" si="286"/>
        <v>2400</v>
      </c>
      <c r="Z140" s="2">
        <f t="shared" si="286"/>
        <v>2400</v>
      </c>
      <c r="AA140" s="2">
        <f t="shared" si="286"/>
        <v>2400</v>
      </c>
      <c r="AB140" s="2">
        <f t="shared" si="286"/>
        <v>2400</v>
      </c>
      <c r="AC140" s="2">
        <f t="shared" si="286"/>
        <v>2400</v>
      </c>
      <c r="AD140" s="2">
        <f t="shared" si="286"/>
        <v>2400</v>
      </c>
      <c r="AE140" s="2">
        <f t="shared" si="286"/>
        <v>2400</v>
      </c>
      <c r="AF140" s="2">
        <f t="shared" si="286"/>
        <v>2400</v>
      </c>
      <c r="AG140" s="2">
        <f t="shared" si="286"/>
        <v>2400</v>
      </c>
      <c r="AH140" s="2">
        <f t="shared" si="286"/>
        <v>2400</v>
      </c>
      <c r="AI140" s="2">
        <f t="shared" si="286"/>
        <v>2400</v>
      </c>
      <c r="AJ140" s="2">
        <f t="shared" si="286"/>
        <v>2400</v>
      </c>
      <c r="AK140" s="2">
        <f t="shared" si="286"/>
        <v>2400</v>
      </c>
      <c r="AL140" s="2">
        <f t="shared" si="286"/>
        <v>2400</v>
      </c>
      <c r="AM140" s="2">
        <f t="shared" si="286"/>
        <v>2400</v>
      </c>
      <c r="AN140" s="2">
        <f t="shared" si="286"/>
        <v>2400</v>
      </c>
      <c r="AO140" s="2">
        <f t="shared" si="286"/>
        <v>2400</v>
      </c>
      <c r="AP140" s="2">
        <f t="shared" si="286"/>
        <v>2400</v>
      </c>
    </row>
    <row r="141" spans="1:42" x14ac:dyDescent="0.3">
      <c r="C141" s="1"/>
      <c r="D141" s="1"/>
      <c r="E141" t="s">
        <v>66</v>
      </c>
      <c r="F141" t="s">
        <v>145</v>
      </c>
      <c r="H141" s="2">
        <f>H133*H138</f>
        <v>0</v>
      </c>
      <c r="I141" s="2">
        <f t="shared" ref="I141:AP141" si="287">I133*I138</f>
        <v>100</v>
      </c>
      <c r="J141" s="2">
        <f t="shared" si="287"/>
        <v>300</v>
      </c>
      <c r="K141" s="2">
        <f t="shared" si="287"/>
        <v>600</v>
      </c>
      <c r="L141" s="2">
        <f t="shared" si="287"/>
        <v>600</v>
      </c>
      <c r="M141" s="2">
        <f t="shared" si="287"/>
        <v>600</v>
      </c>
      <c r="N141" s="2">
        <f t="shared" si="287"/>
        <v>600</v>
      </c>
      <c r="O141" s="2">
        <f t="shared" si="287"/>
        <v>600</v>
      </c>
      <c r="P141" s="2">
        <f t="shared" si="287"/>
        <v>600</v>
      </c>
      <c r="Q141" s="2">
        <f t="shared" si="287"/>
        <v>600</v>
      </c>
      <c r="R141" s="2">
        <f t="shared" si="287"/>
        <v>600</v>
      </c>
      <c r="S141" s="2">
        <f t="shared" si="287"/>
        <v>600</v>
      </c>
      <c r="T141" s="2">
        <f t="shared" si="287"/>
        <v>600</v>
      </c>
      <c r="U141" s="2">
        <f t="shared" si="287"/>
        <v>600</v>
      </c>
      <c r="V141" s="2">
        <f t="shared" si="287"/>
        <v>600</v>
      </c>
      <c r="W141" s="2">
        <f t="shared" si="287"/>
        <v>600</v>
      </c>
      <c r="X141" s="2">
        <f t="shared" si="287"/>
        <v>600</v>
      </c>
      <c r="Y141" s="2">
        <f t="shared" si="287"/>
        <v>600</v>
      </c>
      <c r="Z141" s="2">
        <f t="shared" si="287"/>
        <v>600</v>
      </c>
      <c r="AA141" s="2">
        <f t="shared" si="287"/>
        <v>600</v>
      </c>
      <c r="AB141" s="2">
        <f t="shared" si="287"/>
        <v>600</v>
      </c>
      <c r="AC141" s="2">
        <f t="shared" si="287"/>
        <v>600</v>
      </c>
      <c r="AD141" s="2">
        <f t="shared" si="287"/>
        <v>600</v>
      </c>
      <c r="AE141" s="2">
        <f t="shared" si="287"/>
        <v>600</v>
      </c>
      <c r="AF141" s="2">
        <f t="shared" si="287"/>
        <v>600</v>
      </c>
      <c r="AG141" s="2">
        <f t="shared" si="287"/>
        <v>600</v>
      </c>
      <c r="AH141" s="2">
        <f t="shared" si="287"/>
        <v>600</v>
      </c>
      <c r="AI141" s="2">
        <f t="shared" si="287"/>
        <v>600</v>
      </c>
      <c r="AJ141" s="2">
        <f t="shared" si="287"/>
        <v>600</v>
      </c>
      <c r="AK141" s="2">
        <f t="shared" si="287"/>
        <v>600</v>
      </c>
      <c r="AL141" s="2">
        <f t="shared" si="287"/>
        <v>600</v>
      </c>
      <c r="AM141" s="2">
        <f t="shared" si="287"/>
        <v>600</v>
      </c>
      <c r="AN141" s="2">
        <f t="shared" si="287"/>
        <v>600</v>
      </c>
      <c r="AO141" s="2">
        <f t="shared" si="287"/>
        <v>600</v>
      </c>
      <c r="AP141" s="2">
        <f t="shared" si="287"/>
        <v>600</v>
      </c>
    </row>
    <row r="142" spans="1:42" x14ac:dyDescent="0.3">
      <c r="C142" s="1"/>
      <c r="D142" s="1"/>
      <c r="E142" t="s">
        <v>142</v>
      </c>
      <c r="F142" t="s">
        <v>145</v>
      </c>
      <c r="H142" s="2">
        <f>H133*H139</f>
        <v>0</v>
      </c>
      <c r="I142" s="2">
        <f t="shared" ref="I142:AP142" si="288">I133*I139</f>
        <v>400</v>
      </c>
      <c r="J142" s="2">
        <f t="shared" si="288"/>
        <v>1200</v>
      </c>
      <c r="K142" s="2">
        <f t="shared" si="288"/>
        <v>2400</v>
      </c>
      <c r="L142" s="2">
        <f t="shared" si="288"/>
        <v>2400</v>
      </c>
      <c r="M142" s="2">
        <f t="shared" si="288"/>
        <v>2400</v>
      </c>
      <c r="N142" s="2">
        <f t="shared" si="288"/>
        <v>2400</v>
      </c>
      <c r="O142" s="2">
        <f t="shared" si="288"/>
        <v>2400</v>
      </c>
      <c r="P142" s="2">
        <f t="shared" si="288"/>
        <v>2400</v>
      </c>
      <c r="Q142" s="2">
        <f t="shared" si="288"/>
        <v>2400</v>
      </c>
      <c r="R142" s="2">
        <f t="shared" si="288"/>
        <v>2400</v>
      </c>
      <c r="S142" s="2">
        <f t="shared" si="288"/>
        <v>2400</v>
      </c>
      <c r="T142" s="2">
        <f t="shared" si="288"/>
        <v>2400</v>
      </c>
      <c r="U142" s="2">
        <f t="shared" si="288"/>
        <v>2400</v>
      </c>
      <c r="V142" s="2">
        <f t="shared" si="288"/>
        <v>2400</v>
      </c>
      <c r="W142" s="2">
        <f t="shared" si="288"/>
        <v>2400</v>
      </c>
      <c r="X142" s="2">
        <f t="shared" si="288"/>
        <v>2400</v>
      </c>
      <c r="Y142" s="2">
        <f t="shared" si="288"/>
        <v>2400</v>
      </c>
      <c r="Z142" s="2">
        <f t="shared" si="288"/>
        <v>2400</v>
      </c>
      <c r="AA142" s="2">
        <f t="shared" si="288"/>
        <v>2400</v>
      </c>
      <c r="AB142" s="2">
        <f t="shared" si="288"/>
        <v>2400</v>
      </c>
      <c r="AC142" s="2">
        <f t="shared" si="288"/>
        <v>2400</v>
      </c>
      <c r="AD142" s="2">
        <f t="shared" si="288"/>
        <v>2400</v>
      </c>
      <c r="AE142" s="2">
        <f t="shared" si="288"/>
        <v>2400</v>
      </c>
      <c r="AF142" s="2">
        <f t="shared" si="288"/>
        <v>2400</v>
      </c>
      <c r="AG142" s="2">
        <f t="shared" si="288"/>
        <v>2400</v>
      </c>
      <c r="AH142" s="2">
        <f t="shared" si="288"/>
        <v>2400</v>
      </c>
      <c r="AI142" s="2">
        <f t="shared" si="288"/>
        <v>2400</v>
      </c>
      <c r="AJ142" s="2">
        <f t="shared" si="288"/>
        <v>2400</v>
      </c>
      <c r="AK142" s="2">
        <f t="shared" si="288"/>
        <v>2400</v>
      </c>
      <c r="AL142" s="2">
        <f t="shared" si="288"/>
        <v>2400</v>
      </c>
      <c r="AM142" s="2">
        <f t="shared" si="288"/>
        <v>2400</v>
      </c>
      <c r="AN142" s="2">
        <f t="shared" si="288"/>
        <v>2400</v>
      </c>
      <c r="AO142" s="2">
        <f t="shared" si="288"/>
        <v>2400</v>
      </c>
      <c r="AP142" s="2">
        <f t="shared" si="288"/>
        <v>2400</v>
      </c>
    </row>
    <row r="143" spans="1:42" x14ac:dyDescent="0.3">
      <c r="A143" s="15">
        <f>'Notes &amp; Assumptions'!A42</f>
        <v>29</v>
      </c>
      <c r="C143" s="1"/>
      <c r="D143" s="1"/>
      <c r="E143" t="s">
        <v>67</v>
      </c>
      <c r="F143" t="s">
        <v>8</v>
      </c>
      <c r="H143" s="12">
        <v>0.03</v>
      </c>
      <c r="I143" s="12">
        <v>0.03</v>
      </c>
      <c r="J143" s="12">
        <v>0.03</v>
      </c>
      <c r="K143" s="12">
        <v>0.03</v>
      </c>
      <c r="L143" s="12">
        <v>0</v>
      </c>
      <c r="M143" s="12">
        <v>0</v>
      </c>
      <c r="N143" s="12">
        <v>0</v>
      </c>
      <c r="O143" s="12">
        <v>0</v>
      </c>
      <c r="P143" s="12">
        <v>0</v>
      </c>
      <c r="Q143" s="12">
        <v>0</v>
      </c>
      <c r="R143" s="12">
        <v>0</v>
      </c>
      <c r="S143" s="12">
        <v>0</v>
      </c>
      <c r="T143" s="12">
        <v>0</v>
      </c>
      <c r="U143" s="12">
        <v>0</v>
      </c>
      <c r="V143" s="12">
        <v>0</v>
      </c>
      <c r="W143" s="12">
        <v>0</v>
      </c>
      <c r="X143" s="12">
        <v>0</v>
      </c>
      <c r="Y143" s="12">
        <v>0</v>
      </c>
      <c r="Z143" s="12">
        <v>0</v>
      </c>
      <c r="AA143" s="12">
        <v>0</v>
      </c>
      <c r="AB143" s="12">
        <v>0</v>
      </c>
      <c r="AC143" s="12">
        <v>0</v>
      </c>
      <c r="AD143" s="12">
        <v>0</v>
      </c>
      <c r="AE143" s="12">
        <v>0</v>
      </c>
      <c r="AF143" s="12">
        <v>0</v>
      </c>
      <c r="AG143" s="12">
        <v>0</v>
      </c>
      <c r="AH143" s="12">
        <v>0</v>
      </c>
      <c r="AI143" s="12">
        <v>0</v>
      </c>
      <c r="AJ143" s="12">
        <v>0</v>
      </c>
      <c r="AK143" s="12">
        <v>0</v>
      </c>
      <c r="AL143" s="12">
        <v>0</v>
      </c>
      <c r="AM143" s="12">
        <v>0</v>
      </c>
      <c r="AN143" s="12">
        <v>0</v>
      </c>
      <c r="AO143" s="12">
        <v>0</v>
      </c>
      <c r="AP143" s="12">
        <v>0</v>
      </c>
    </row>
    <row r="144" spans="1:42" x14ac:dyDescent="0.3">
      <c r="A144" s="15">
        <f>'Notes &amp; Assumptions'!A43</f>
        <v>30</v>
      </c>
      <c r="C144" s="1"/>
      <c r="D144" s="1"/>
      <c r="E144" t="s">
        <v>40</v>
      </c>
      <c r="F144" t="s">
        <v>41</v>
      </c>
      <c r="G144" s="11">
        <v>365</v>
      </c>
      <c r="H144" s="2">
        <f>G144*(1+$G$14)*(1+H143)</f>
        <v>383.46899999999999</v>
      </c>
      <c r="I144" s="2">
        <f t="shared" ref="I144" si="289">H144*(1+$G$14)*(1+I143)</f>
        <v>402.87253140000001</v>
      </c>
      <c r="J144" s="2">
        <f t="shared" ref="J144" si="290">I144*(1+$G$14)*(1+J143)</f>
        <v>423.25788148884004</v>
      </c>
      <c r="K144" s="2">
        <f t="shared" ref="K144" si="291">J144*(1+$G$14)*(1+K143)</f>
        <v>444.67473029217535</v>
      </c>
      <c r="L144" s="2">
        <f t="shared" ref="L144" si="292">K144*(1+$G$14)*(1+L143)</f>
        <v>453.56822489801885</v>
      </c>
      <c r="M144" s="2">
        <f t="shared" ref="M144" si="293">L144*(1+$G$14)*(1+M143)</f>
        <v>462.63958939597921</v>
      </c>
      <c r="N144" s="2">
        <f t="shared" ref="N144" si="294">M144*(1+$G$14)*(1+N143)</f>
        <v>471.89238118389881</v>
      </c>
      <c r="O144" s="2">
        <f t="shared" ref="O144" si="295">N144*(1+$G$14)*(1+O143)</f>
        <v>481.33022880757682</v>
      </c>
      <c r="P144" s="2">
        <f t="shared" ref="P144" si="296">O144*(1+$G$14)*(1+P143)</f>
        <v>490.95683338372834</v>
      </c>
      <c r="Q144" s="2">
        <f t="shared" ref="Q144" si="297">P144*(1+$G$14)*(1+Q143)</f>
        <v>500.77597005140291</v>
      </c>
      <c r="R144" s="2">
        <f t="shared" ref="R144" si="298">Q144*(1+$G$14)*(1+R143)</f>
        <v>510.79148945243099</v>
      </c>
      <c r="S144" s="2">
        <f t="shared" ref="S144" si="299">R144*(1+$G$14)*(1+S143)</f>
        <v>521.00731924147965</v>
      </c>
      <c r="T144" s="2">
        <f t="shared" ref="T144" si="300">S144*(1+$G$14)*(1+T143)</f>
        <v>531.4274656263093</v>
      </c>
      <c r="U144" s="2">
        <f t="shared" ref="U144" si="301">T144*(1+$G$14)*(1+U143)</f>
        <v>542.05601493883546</v>
      </c>
      <c r="V144" s="2">
        <f t="shared" ref="V144" si="302">U144*(1+$G$14)*(1+V143)</f>
        <v>552.89713523761213</v>
      </c>
      <c r="W144" s="2">
        <f t="shared" ref="W144" si="303">V144*(1+$G$14)*(1+W143)</f>
        <v>563.95507794236437</v>
      </c>
      <c r="X144" s="2">
        <f t="shared" ref="X144" si="304">W144*(1+$G$14)*(1+X143)</f>
        <v>575.23417950121166</v>
      </c>
      <c r="Y144" s="2">
        <f t="shared" ref="Y144" si="305">X144*(1+$G$14)*(1+Y143)</f>
        <v>586.73886309123588</v>
      </c>
      <c r="Z144" s="2">
        <f t="shared" ref="Z144" si="306">Y144*(1+$G$14)*(1+Z143)</f>
        <v>598.47364035306066</v>
      </c>
      <c r="AA144" s="2">
        <f t="shared" ref="AA144" si="307">Z144*(1+$G$14)*(1+AA143)</f>
        <v>610.44311316012192</v>
      </c>
      <c r="AB144" s="2">
        <f t="shared" ref="AB144" si="308">AA144*(1+$G$14)*(1+AB143)</f>
        <v>622.65197542332442</v>
      </c>
      <c r="AC144" s="2">
        <f t="shared" ref="AC144" si="309">AB144*(1+$G$14)*(1+AC143)</f>
        <v>635.10501493179095</v>
      </c>
      <c r="AD144" s="2">
        <f t="shared" ref="AD144" si="310">AC144*(1+$G$14)*(1+AD143)</f>
        <v>647.8071152304268</v>
      </c>
      <c r="AE144" s="2">
        <f t="shared" ref="AE144" si="311">AD144*(1+$G$14)*(1+AE143)</f>
        <v>660.76325753503534</v>
      </c>
      <c r="AF144" s="2">
        <f t="shared" ref="AF144" si="312">AE144*(1+$G$14)*(1+AF143)</f>
        <v>673.97852268573604</v>
      </c>
      <c r="AG144" s="2">
        <f t="shared" ref="AG144" si="313">AF144*(1+$G$14)*(1+AG143)</f>
        <v>687.45809313945074</v>
      </c>
      <c r="AH144" s="2">
        <f t="shared" ref="AH144" si="314">AG144*(1+$G$14)*(1+AH143)</f>
        <v>701.20725500223978</v>
      </c>
      <c r="AI144" s="2">
        <f t="shared" ref="AI144" si="315">AH144*(1+$G$14)*(1+AI143)</f>
        <v>715.23140010228462</v>
      </c>
      <c r="AJ144" s="2">
        <f t="shared" ref="AJ144" si="316">AI144*(1+$G$14)*(1+AJ143)</f>
        <v>729.53602810433028</v>
      </c>
      <c r="AK144" s="2">
        <f t="shared" ref="AK144" si="317">AJ144*(1+$G$14)*(1+AK143)</f>
        <v>744.12674866641692</v>
      </c>
      <c r="AL144" s="2">
        <f t="shared" ref="AL144" si="318">AK144*(1+$G$14)*(1+AL143)</f>
        <v>759.00928363974526</v>
      </c>
      <c r="AM144" s="2">
        <f t="shared" ref="AM144" si="319">AL144*(1+$G$14)*(1+AM143)</f>
        <v>774.18946931254015</v>
      </c>
      <c r="AN144" s="2">
        <f t="shared" ref="AN144" si="320">AM144*(1+$G$14)*(1+AN143)</f>
        <v>789.67325869879096</v>
      </c>
      <c r="AO144" s="2">
        <f t="shared" ref="AO144" si="321">AN144*(1+$G$14)*(1+AO143)</f>
        <v>805.46672387276681</v>
      </c>
      <c r="AP144" s="2">
        <f t="shared" ref="AP144" si="322">AO144*(1+$G$14)*(1+AP143)</f>
        <v>821.57605835022218</v>
      </c>
    </row>
    <row r="145" spans="1:42" x14ac:dyDescent="0.3">
      <c r="C145" s="1"/>
      <c r="D145" s="1"/>
      <c r="E145" t="s">
        <v>68</v>
      </c>
      <c r="F145" t="s">
        <v>144</v>
      </c>
      <c r="G145" s="21">
        <v>0.8</v>
      </c>
      <c r="H145" s="22">
        <f>G145*(1+$G$14)*(1+H143)</f>
        <v>0.84048000000000012</v>
      </c>
      <c r="I145" s="22">
        <f t="shared" ref="I145:AP145" si="323">H145*(1+$G$14)*(1+I143)</f>
        <v>0.88300828800000009</v>
      </c>
      <c r="J145" s="22">
        <f t="shared" si="323"/>
        <v>0.92768850737280018</v>
      </c>
      <c r="K145" s="22">
        <f t="shared" si="323"/>
        <v>0.97462954584586392</v>
      </c>
      <c r="L145" s="22">
        <f t="shared" si="323"/>
        <v>0.99412213676278116</v>
      </c>
      <c r="M145" s="22">
        <f t="shared" si="323"/>
        <v>1.0140045794980368</v>
      </c>
      <c r="N145" s="22">
        <f t="shared" si="323"/>
        <v>1.0342846710879976</v>
      </c>
      <c r="O145" s="22">
        <f t="shared" si="323"/>
        <v>1.0549703645097577</v>
      </c>
      <c r="P145" s="22">
        <f t="shared" si="323"/>
        <v>1.0760697717999528</v>
      </c>
      <c r="Q145" s="22">
        <f t="shared" si="323"/>
        <v>1.097591167235952</v>
      </c>
      <c r="R145" s="22">
        <f t="shared" si="323"/>
        <v>1.1195429905806711</v>
      </c>
      <c r="S145" s="22">
        <f t="shared" si="323"/>
        <v>1.1419338503922845</v>
      </c>
      <c r="T145" s="22">
        <f t="shared" si="323"/>
        <v>1.1647725274001302</v>
      </c>
      <c r="U145" s="22">
        <f t="shared" si="323"/>
        <v>1.1880679779481327</v>
      </c>
      <c r="V145" s="22">
        <f t="shared" si="323"/>
        <v>1.2118293375070954</v>
      </c>
      <c r="W145" s="22">
        <f t="shared" si="323"/>
        <v>1.2360659242572374</v>
      </c>
      <c r="X145" s="22">
        <f t="shared" si="323"/>
        <v>1.2607872427423821</v>
      </c>
      <c r="Y145" s="22">
        <f t="shared" si="323"/>
        <v>1.2860029875972296</v>
      </c>
      <c r="Z145" s="22">
        <f t="shared" si="323"/>
        <v>1.3117230473491743</v>
      </c>
      <c r="AA145" s="22">
        <f t="shared" si="323"/>
        <v>1.3379575082961579</v>
      </c>
      <c r="AB145" s="22">
        <f t="shared" si="323"/>
        <v>1.3647166584620811</v>
      </c>
      <c r="AC145" s="22">
        <f t="shared" si="323"/>
        <v>1.3920109916313228</v>
      </c>
      <c r="AD145" s="22">
        <f t="shared" si="323"/>
        <v>1.4198512114639492</v>
      </c>
      <c r="AE145" s="22">
        <f t="shared" si="323"/>
        <v>1.4482482356932282</v>
      </c>
      <c r="AF145" s="22">
        <f t="shared" si="323"/>
        <v>1.4772132004070928</v>
      </c>
      <c r="AG145" s="22">
        <f t="shared" si="323"/>
        <v>1.5067574644152346</v>
      </c>
      <c r="AH145" s="22">
        <f t="shared" si="323"/>
        <v>1.5368926137035392</v>
      </c>
      <c r="AI145" s="22">
        <f t="shared" si="323"/>
        <v>1.5676304659776101</v>
      </c>
      <c r="AJ145" s="22">
        <f t="shared" si="323"/>
        <v>1.5989830752971623</v>
      </c>
      <c r="AK145" s="22">
        <f t="shared" si="323"/>
        <v>1.6309627368031057</v>
      </c>
      <c r="AL145" s="22">
        <f t="shared" si="323"/>
        <v>1.6635819915391679</v>
      </c>
      <c r="AM145" s="22">
        <f t="shared" si="323"/>
        <v>1.6968536313699512</v>
      </c>
      <c r="AN145" s="22">
        <f t="shared" si="323"/>
        <v>1.7307907039973502</v>
      </c>
      <c r="AO145" s="22">
        <f t="shared" si="323"/>
        <v>1.7654065180772973</v>
      </c>
      <c r="AP145" s="22">
        <f t="shared" si="323"/>
        <v>1.8007146484388432</v>
      </c>
    </row>
    <row r="146" spans="1:42" x14ac:dyDescent="0.3">
      <c r="C146" s="1"/>
      <c r="D146" s="1"/>
      <c r="E146" t="s">
        <v>69</v>
      </c>
      <c r="F146" t="s">
        <v>144</v>
      </c>
      <c r="G146" s="21">
        <v>1.2</v>
      </c>
      <c r="H146" s="22">
        <f>G146*(1+$G$14)*(1+H143)</f>
        <v>1.2607200000000001</v>
      </c>
      <c r="I146" s="22">
        <f t="shared" ref="I146:AP146" si="324">H146*(1+$G$14)*(1+I143)</f>
        <v>1.3245124320000001</v>
      </c>
      <c r="J146" s="22">
        <f t="shared" si="324"/>
        <v>1.3915327610592003</v>
      </c>
      <c r="K146" s="22">
        <f t="shared" si="324"/>
        <v>1.4619443187687959</v>
      </c>
      <c r="L146" s="22">
        <f t="shared" si="324"/>
        <v>1.4911832051441718</v>
      </c>
      <c r="M146" s="22">
        <f t="shared" si="324"/>
        <v>1.5210068692470553</v>
      </c>
      <c r="N146" s="22">
        <f t="shared" si="324"/>
        <v>1.5514270066319964</v>
      </c>
      <c r="O146" s="22">
        <f t="shared" si="324"/>
        <v>1.5824555467646364</v>
      </c>
      <c r="P146" s="22">
        <f t="shared" si="324"/>
        <v>1.6141046576999292</v>
      </c>
      <c r="Q146" s="22">
        <f t="shared" si="324"/>
        <v>1.6463867508539278</v>
      </c>
      <c r="R146" s="22">
        <f t="shared" si="324"/>
        <v>1.6793144858710065</v>
      </c>
      <c r="S146" s="22">
        <f t="shared" si="324"/>
        <v>1.7129007755884267</v>
      </c>
      <c r="T146" s="22">
        <f t="shared" si="324"/>
        <v>1.7471587911001953</v>
      </c>
      <c r="U146" s="22">
        <f t="shared" si="324"/>
        <v>1.7821019669221994</v>
      </c>
      <c r="V146" s="22">
        <f t="shared" si="324"/>
        <v>1.8177440062606434</v>
      </c>
      <c r="W146" s="22">
        <f t="shared" si="324"/>
        <v>1.8540988863858563</v>
      </c>
      <c r="X146" s="22">
        <f t="shared" si="324"/>
        <v>1.8911808641135734</v>
      </c>
      <c r="Y146" s="22">
        <f t="shared" si="324"/>
        <v>1.9290044813958449</v>
      </c>
      <c r="Z146" s="22">
        <f t="shared" si="324"/>
        <v>1.9675845710237618</v>
      </c>
      <c r="AA146" s="22">
        <f t="shared" si="324"/>
        <v>2.0069362624442371</v>
      </c>
      <c r="AB146" s="22">
        <f t="shared" si="324"/>
        <v>2.0470749876931218</v>
      </c>
      <c r="AC146" s="22">
        <f t="shared" si="324"/>
        <v>2.0880164874469842</v>
      </c>
      <c r="AD146" s="22">
        <f t="shared" si="324"/>
        <v>2.1297768171959239</v>
      </c>
      <c r="AE146" s="22">
        <f t="shared" si="324"/>
        <v>2.1723723535398425</v>
      </c>
      <c r="AF146" s="22">
        <f t="shared" si="324"/>
        <v>2.2158198006106393</v>
      </c>
      <c r="AG146" s="22">
        <f t="shared" si="324"/>
        <v>2.2601361966228524</v>
      </c>
      <c r="AH146" s="22">
        <f t="shared" si="324"/>
        <v>2.3053389205553096</v>
      </c>
      <c r="AI146" s="22">
        <f t="shared" si="324"/>
        <v>2.3514456989664159</v>
      </c>
      <c r="AJ146" s="22">
        <f t="shared" si="324"/>
        <v>2.3984746129457442</v>
      </c>
      <c r="AK146" s="22">
        <f t="shared" si="324"/>
        <v>2.4464441052046593</v>
      </c>
      <c r="AL146" s="22">
        <f t="shared" si="324"/>
        <v>2.4953729873087527</v>
      </c>
      <c r="AM146" s="22">
        <f t="shared" si="324"/>
        <v>2.5452804470549277</v>
      </c>
      <c r="AN146" s="22">
        <f t="shared" si="324"/>
        <v>2.5961860559960264</v>
      </c>
      <c r="AO146" s="22">
        <f t="shared" si="324"/>
        <v>2.648109777115947</v>
      </c>
      <c r="AP146" s="22">
        <f t="shared" si="324"/>
        <v>2.7010719726582662</v>
      </c>
    </row>
    <row r="147" spans="1:42" x14ac:dyDescent="0.3">
      <c r="C147" s="1"/>
      <c r="D147" s="1"/>
      <c r="E147" t="s">
        <v>143</v>
      </c>
      <c r="F147" t="s">
        <v>144</v>
      </c>
      <c r="G147" s="21">
        <v>1.4</v>
      </c>
      <c r="H147" s="22">
        <f>G147*(1+$G$14)*(1+H143)</f>
        <v>1.4708399999999999</v>
      </c>
      <c r="I147" s="22">
        <f t="shared" ref="I147:AP147" si="325">H147*(1+$G$14)*(1+I143)</f>
        <v>1.5452645040000001</v>
      </c>
      <c r="J147" s="22">
        <f t="shared" si="325"/>
        <v>1.6234548879024002</v>
      </c>
      <c r="K147" s="22">
        <f t="shared" si="325"/>
        <v>1.7056017052302617</v>
      </c>
      <c r="L147" s="22">
        <f t="shared" si="325"/>
        <v>1.7397137393348669</v>
      </c>
      <c r="M147" s="22">
        <f t="shared" si="325"/>
        <v>1.7745080141215643</v>
      </c>
      <c r="N147" s="22">
        <f t="shared" si="325"/>
        <v>1.8099981744039957</v>
      </c>
      <c r="O147" s="22">
        <f t="shared" si="325"/>
        <v>1.8461981378920755</v>
      </c>
      <c r="P147" s="22">
        <f t="shared" si="325"/>
        <v>1.883122100649917</v>
      </c>
      <c r="Q147" s="22">
        <f t="shared" si="325"/>
        <v>1.9207845426629153</v>
      </c>
      <c r="R147" s="22">
        <f t="shared" si="325"/>
        <v>1.9592002335161736</v>
      </c>
      <c r="S147" s="22">
        <f t="shared" si="325"/>
        <v>1.9983842381864971</v>
      </c>
      <c r="T147" s="22">
        <f t="shared" si="325"/>
        <v>2.0383519229502269</v>
      </c>
      <c r="U147" s="22">
        <f t="shared" si="325"/>
        <v>2.0791189614092316</v>
      </c>
      <c r="V147" s="22">
        <f t="shared" si="325"/>
        <v>2.1207013406374164</v>
      </c>
      <c r="W147" s="22">
        <f t="shared" si="325"/>
        <v>2.1631153674501649</v>
      </c>
      <c r="X147" s="22">
        <f t="shared" si="325"/>
        <v>2.2063776747991684</v>
      </c>
      <c r="Y147" s="22">
        <f t="shared" si="325"/>
        <v>2.2505052282951516</v>
      </c>
      <c r="Z147" s="22">
        <f t="shared" si="325"/>
        <v>2.2955153328610547</v>
      </c>
      <c r="AA147" s="22">
        <f t="shared" si="325"/>
        <v>2.3414256395182758</v>
      </c>
      <c r="AB147" s="22">
        <f t="shared" si="325"/>
        <v>2.3882541523086411</v>
      </c>
      <c r="AC147" s="22">
        <f t="shared" si="325"/>
        <v>2.4360192353548138</v>
      </c>
      <c r="AD147" s="22">
        <f t="shared" si="325"/>
        <v>2.4847396200619101</v>
      </c>
      <c r="AE147" s="22">
        <f t="shared" si="325"/>
        <v>2.5344344124631482</v>
      </c>
      <c r="AF147" s="22">
        <f t="shared" si="325"/>
        <v>2.5851231007124111</v>
      </c>
      <c r="AG147" s="22">
        <f t="shared" si="325"/>
        <v>2.6368255627266595</v>
      </c>
      <c r="AH147" s="22">
        <f t="shared" si="325"/>
        <v>2.6895620739811927</v>
      </c>
      <c r="AI147" s="22">
        <f t="shared" si="325"/>
        <v>2.7433533154608165</v>
      </c>
      <c r="AJ147" s="22">
        <f t="shared" si="325"/>
        <v>2.7982203817700331</v>
      </c>
      <c r="AK147" s="22">
        <f t="shared" si="325"/>
        <v>2.854184789405434</v>
      </c>
      <c r="AL147" s="22">
        <f t="shared" si="325"/>
        <v>2.9112684851935429</v>
      </c>
      <c r="AM147" s="22">
        <f t="shared" si="325"/>
        <v>2.9694938548974137</v>
      </c>
      <c r="AN147" s="22">
        <f t="shared" si="325"/>
        <v>3.0288837319953621</v>
      </c>
      <c r="AO147" s="22">
        <f t="shared" si="325"/>
        <v>3.0894614066352695</v>
      </c>
      <c r="AP147" s="22">
        <f t="shared" si="325"/>
        <v>3.1512506347679747</v>
      </c>
    </row>
    <row r="148" spans="1:42" x14ac:dyDescent="0.3">
      <c r="C148" s="1"/>
      <c r="D148" s="1"/>
    </row>
    <row r="149" spans="1:42" x14ac:dyDescent="0.3">
      <c r="C149" s="1"/>
      <c r="D149" s="1"/>
      <c r="E149" t="s">
        <v>76</v>
      </c>
      <c r="F149" t="s">
        <v>59</v>
      </c>
      <c r="H149" s="2">
        <f>SUM(H140:H142)/1000</f>
        <v>0</v>
      </c>
      <c r="I149" s="2">
        <f t="shared" ref="I149:AP149" si="326">SUM(I140:I142)/1000</f>
        <v>0.9</v>
      </c>
      <c r="J149" s="2">
        <f t="shared" si="326"/>
        <v>2.7</v>
      </c>
      <c r="K149" s="2">
        <f t="shared" si="326"/>
        <v>5.4</v>
      </c>
      <c r="L149" s="2">
        <f t="shared" si="326"/>
        <v>5.4</v>
      </c>
      <c r="M149" s="2">
        <f t="shared" si="326"/>
        <v>5.4</v>
      </c>
      <c r="N149" s="2">
        <f t="shared" si="326"/>
        <v>5.4</v>
      </c>
      <c r="O149" s="2">
        <f t="shared" si="326"/>
        <v>5.4</v>
      </c>
      <c r="P149" s="2">
        <f t="shared" si="326"/>
        <v>5.4</v>
      </c>
      <c r="Q149" s="2">
        <f t="shared" si="326"/>
        <v>5.4</v>
      </c>
      <c r="R149" s="2">
        <f t="shared" si="326"/>
        <v>5.4</v>
      </c>
      <c r="S149" s="2">
        <f t="shared" si="326"/>
        <v>5.4</v>
      </c>
      <c r="T149" s="2">
        <f t="shared" si="326"/>
        <v>5.4</v>
      </c>
      <c r="U149" s="2">
        <f t="shared" si="326"/>
        <v>5.4</v>
      </c>
      <c r="V149" s="2">
        <f t="shared" si="326"/>
        <v>5.4</v>
      </c>
      <c r="W149" s="2">
        <f t="shared" si="326"/>
        <v>5.4</v>
      </c>
      <c r="X149" s="2">
        <f t="shared" si="326"/>
        <v>5.4</v>
      </c>
      <c r="Y149" s="2">
        <f t="shared" si="326"/>
        <v>5.4</v>
      </c>
      <c r="Z149" s="2">
        <f t="shared" si="326"/>
        <v>5.4</v>
      </c>
      <c r="AA149" s="2">
        <f t="shared" si="326"/>
        <v>5.4</v>
      </c>
      <c r="AB149" s="2">
        <f t="shared" si="326"/>
        <v>5.4</v>
      </c>
      <c r="AC149" s="2">
        <f t="shared" si="326"/>
        <v>5.4</v>
      </c>
      <c r="AD149" s="2">
        <f t="shared" si="326"/>
        <v>5.4</v>
      </c>
      <c r="AE149" s="2">
        <f t="shared" si="326"/>
        <v>5.4</v>
      </c>
      <c r="AF149" s="2">
        <f t="shared" si="326"/>
        <v>5.4</v>
      </c>
      <c r="AG149" s="2">
        <f t="shared" si="326"/>
        <v>5.4</v>
      </c>
      <c r="AH149" s="2">
        <f t="shared" si="326"/>
        <v>5.4</v>
      </c>
      <c r="AI149" s="2">
        <f t="shared" si="326"/>
        <v>5.4</v>
      </c>
      <c r="AJ149" s="2">
        <f t="shared" si="326"/>
        <v>5.4</v>
      </c>
      <c r="AK149" s="2">
        <f t="shared" si="326"/>
        <v>5.4</v>
      </c>
      <c r="AL149" s="2">
        <f t="shared" si="326"/>
        <v>5.4</v>
      </c>
      <c r="AM149" s="2">
        <f t="shared" si="326"/>
        <v>5.4</v>
      </c>
      <c r="AN149" s="2">
        <f t="shared" si="326"/>
        <v>5.4</v>
      </c>
      <c r="AO149" s="2">
        <f t="shared" si="326"/>
        <v>5.4</v>
      </c>
      <c r="AP149" s="2">
        <f t="shared" si="326"/>
        <v>5.4</v>
      </c>
    </row>
    <row r="150" spans="1:42" x14ac:dyDescent="0.3">
      <c r="C150" s="1"/>
      <c r="D150" s="1"/>
      <c r="E150" t="s">
        <v>77</v>
      </c>
      <c r="F150" t="s">
        <v>7</v>
      </c>
      <c r="H150" s="2">
        <f>H133*H144+H140*H145+H141*H146+H142*H147</f>
        <v>0</v>
      </c>
      <c r="I150" s="2">
        <f t="shared" ref="I150:AP150" si="327">I133*I144+I140*I145+I141*I146+I142*I147</f>
        <v>1909.5054228000004</v>
      </c>
      <c r="J150" s="2">
        <f t="shared" si="327"/>
        <v>6018.3791915810407</v>
      </c>
      <c r="K150" s="2">
        <f t="shared" si="327"/>
        <v>12645.818357350083</v>
      </c>
      <c r="L150" s="2">
        <f t="shared" si="327"/>
        <v>12898.734724497084</v>
      </c>
      <c r="M150" s="2">
        <f t="shared" si="327"/>
        <v>13156.709418987026</v>
      </c>
      <c r="N150" s="2">
        <f t="shared" si="327"/>
        <v>13419.843607366767</v>
      </c>
      <c r="O150" s="2">
        <f t="shared" si="327"/>
        <v>13688.240479514105</v>
      </c>
      <c r="P150" s="2">
        <f t="shared" si="327"/>
        <v>13962.005289104387</v>
      </c>
      <c r="Q150" s="2">
        <f t="shared" si="327"/>
        <v>14241.245394886473</v>
      </c>
      <c r="R150" s="2">
        <f t="shared" si="327"/>
        <v>14526.070302784203</v>
      </c>
      <c r="S150" s="2">
        <f t="shared" si="327"/>
        <v>14816.591708839886</v>
      </c>
      <c r="T150" s="2">
        <f t="shared" si="327"/>
        <v>15112.923543016685</v>
      </c>
      <c r="U150" s="2">
        <f t="shared" si="327"/>
        <v>15415.18201387702</v>
      </c>
      <c r="V150" s="2">
        <f t="shared" si="327"/>
        <v>15723.48565415456</v>
      </c>
      <c r="W150" s="2">
        <f t="shared" si="327"/>
        <v>16037.955367237653</v>
      </c>
      <c r="X150" s="2">
        <f t="shared" si="327"/>
        <v>16358.714474582404</v>
      </c>
      <c r="Y150" s="2">
        <f t="shared" si="327"/>
        <v>16685.88876407405</v>
      </c>
      <c r="Z150" s="2">
        <f t="shared" si="327"/>
        <v>17019.606539355536</v>
      </c>
      <c r="AA150" s="2">
        <f t="shared" si="327"/>
        <v>17359.998670142646</v>
      </c>
      <c r="AB150" s="2">
        <f t="shared" si="327"/>
        <v>17707.1986435455</v>
      </c>
      <c r="AC150" s="2">
        <f t="shared" si="327"/>
        <v>18061.342616416412</v>
      </c>
      <c r="AD150" s="2">
        <f t="shared" si="327"/>
        <v>18422.569468744739</v>
      </c>
      <c r="AE150" s="2">
        <f t="shared" si="327"/>
        <v>18791.020858119635</v>
      </c>
      <c r="AF150" s="2">
        <f t="shared" si="327"/>
        <v>19166.841275282026</v>
      </c>
      <c r="AG150" s="2">
        <f t="shared" si="327"/>
        <v>19550.178100787663</v>
      </c>
      <c r="AH150" s="2">
        <f t="shared" si="327"/>
        <v>19941.181662803421</v>
      </c>
      <c r="AI150" s="2">
        <f t="shared" si="327"/>
        <v>20340.005296059488</v>
      </c>
      <c r="AJ150" s="2">
        <f t="shared" si="327"/>
        <v>20746.80540198068</v>
      </c>
      <c r="AK150" s="2">
        <f t="shared" si="327"/>
        <v>21161.741510020292</v>
      </c>
      <c r="AL150" s="2">
        <f t="shared" si="327"/>
        <v>21584.976340220699</v>
      </c>
      <c r="AM150" s="2">
        <f t="shared" si="327"/>
        <v>22016.675867025115</v>
      </c>
      <c r="AN150" s="2">
        <f t="shared" si="327"/>
        <v>22457.009384365614</v>
      </c>
      <c r="AO150" s="2">
        <f t="shared" si="327"/>
        <v>22906.149572052931</v>
      </c>
      <c r="AP150" s="2">
        <f t="shared" si="327"/>
        <v>23364.272563493985</v>
      </c>
    </row>
    <row r="151" spans="1:42" x14ac:dyDescent="0.3">
      <c r="C151" s="1"/>
      <c r="D151" s="1"/>
    </row>
    <row r="152" spans="1:42" x14ac:dyDescent="0.3">
      <c r="C152" s="1"/>
      <c r="D152" s="3" t="s">
        <v>78</v>
      </c>
    </row>
    <row r="153" spans="1:42" x14ac:dyDescent="0.3">
      <c r="A153" s="15">
        <f>'Notes &amp; Assumptions'!A44</f>
        <v>31</v>
      </c>
      <c r="C153" s="1"/>
      <c r="D153" s="1"/>
      <c r="E153" t="s">
        <v>88</v>
      </c>
      <c r="F153" t="s">
        <v>3</v>
      </c>
      <c r="H153" s="11">
        <v>1</v>
      </c>
      <c r="I153" s="11">
        <v>1</v>
      </c>
      <c r="J153" s="11">
        <v>1</v>
      </c>
      <c r="K153" s="11">
        <v>1</v>
      </c>
      <c r="L153" s="11">
        <v>0</v>
      </c>
      <c r="M153" s="11">
        <v>0</v>
      </c>
      <c r="N153" s="11">
        <v>0</v>
      </c>
      <c r="O153" s="11">
        <v>0</v>
      </c>
      <c r="P153" s="11">
        <v>0</v>
      </c>
      <c r="Q153" s="11">
        <v>0</v>
      </c>
      <c r="R153" s="11">
        <v>0</v>
      </c>
      <c r="S153" s="11">
        <v>0</v>
      </c>
      <c r="T153" s="11">
        <v>0</v>
      </c>
      <c r="U153" s="11">
        <v>0</v>
      </c>
      <c r="V153" s="11">
        <v>0</v>
      </c>
      <c r="W153" s="11">
        <v>0</v>
      </c>
      <c r="X153" s="11">
        <v>0</v>
      </c>
      <c r="Y153" s="11">
        <v>0</v>
      </c>
      <c r="Z153" s="11">
        <v>0</v>
      </c>
      <c r="AA153" s="11">
        <v>0</v>
      </c>
      <c r="AB153" s="11">
        <v>0</v>
      </c>
      <c r="AC153" s="11">
        <v>0</v>
      </c>
      <c r="AD153" s="11">
        <v>0</v>
      </c>
      <c r="AE153" s="11">
        <v>0</v>
      </c>
      <c r="AF153" s="11">
        <v>0</v>
      </c>
      <c r="AG153" s="11">
        <v>0</v>
      </c>
      <c r="AH153" s="11">
        <v>0</v>
      </c>
      <c r="AI153" s="11">
        <v>0</v>
      </c>
      <c r="AJ153" s="11">
        <v>0</v>
      </c>
      <c r="AK153" s="11">
        <v>0</v>
      </c>
    </row>
    <row r="154" spans="1:42" x14ac:dyDescent="0.3">
      <c r="C154" s="1"/>
      <c r="D154" s="1"/>
      <c r="E154" t="s">
        <v>61</v>
      </c>
      <c r="F154" t="s">
        <v>3</v>
      </c>
      <c r="H154" s="2">
        <f>G154+H153</f>
        <v>1</v>
      </c>
      <c r="I154" s="2">
        <f t="shared" ref="I154" si="328">H154+I153</f>
        <v>2</v>
      </c>
      <c r="J154" s="2">
        <f t="shared" ref="J154" si="329">I154+J153</f>
        <v>3</v>
      </c>
      <c r="K154" s="2">
        <f t="shared" ref="K154" si="330">J154+K153</f>
        <v>4</v>
      </c>
      <c r="L154" s="2">
        <f t="shared" ref="L154" si="331">K154+L153</f>
        <v>4</v>
      </c>
      <c r="M154" s="2">
        <f t="shared" ref="M154" si="332">L154+M153</f>
        <v>4</v>
      </c>
      <c r="N154" s="2">
        <f t="shared" ref="N154" si="333">M154+N153</f>
        <v>4</v>
      </c>
      <c r="O154" s="2">
        <f t="shared" ref="O154" si="334">N154+O153</f>
        <v>4</v>
      </c>
      <c r="P154" s="2">
        <f t="shared" ref="P154" si="335">O154+P153</f>
        <v>4</v>
      </c>
      <c r="Q154" s="2">
        <f t="shared" ref="Q154" si="336">P154+Q153</f>
        <v>4</v>
      </c>
      <c r="R154" s="2">
        <f t="shared" ref="R154" si="337">Q154+R153</f>
        <v>4</v>
      </c>
      <c r="S154" s="2">
        <f t="shared" ref="S154" si="338">R154+S153</f>
        <v>4</v>
      </c>
      <c r="T154" s="2">
        <f t="shared" ref="T154" si="339">S154+T153</f>
        <v>4</v>
      </c>
      <c r="U154" s="2">
        <f t="shared" ref="U154" si="340">T154+U153</f>
        <v>4</v>
      </c>
      <c r="V154" s="2">
        <f t="shared" ref="V154" si="341">U154+V153</f>
        <v>4</v>
      </c>
      <c r="W154" s="2">
        <f t="shared" ref="W154" si="342">V154+W153</f>
        <v>4</v>
      </c>
      <c r="X154" s="2">
        <f t="shared" ref="X154" si="343">W154+X153</f>
        <v>4</v>
      </c>
      <c r="Y154" s="2">
        <f t="shared" ref="Y154" si="344">X154+Y153</f>
        <v>4</v>
      </c>
      <c r="Z154" s="2">
        <f t="shared" ref="Z154" si="345">Y154+Z153</f>
        <v>4</v>
      </c>
      <c r="AA154" s="2">
        <f t="shared" ref="AA154" si="346">Z154+AA153</f>
        <v>4</v>
      </c>
      <c r="AB154" s="2">
        <f t="shared" ref="AB154" si="347">AA154+AB153</f>
        <v>4</v>
      </c>
      <c r="AC154" s="2">
        <f t="shared" ref="AC154" si="348">AB154+AC153</f>
        <v>4</v>
      </c>
      <c r="AD154" s="2">
        <f t="shared" ref="AD154" si="349">AC154+AD153</f>
        <v>4</v>
      </c>
      <c r="AE154" s="2">
        <f t="shared" ref="AE154" si="350">AD154+AE153</f>
        <v>4</v>
      </c>
      <c r="AF154" s="2">
        <f t="shared" ref="AF154" si="351">AE154+AF153</f>
        <v>4</v>
      </c>
      <c r="AG154" s="2">
        <f t="shared" ref="AG154" si="352">AF154+AG153</f>
        <v>4</v>
      </c>
      <c r="AH154" s="2">
        <f t="shared" ref="AH154" si="353">AG154+AH153</f>
        <v>4</v>
      </c>
      <c r="AI154" s="2">
        <f t="shared" ref="AI154" si="354">AH154+AI153</f>
        <v>4</v>
      </c>
      <c r="AJ154" s="2">
        <f t="shared" ref="AJ154" si="355">AI154+AJ153</f>
        <v>4</v>
      </c>
      <c r="AK154" s="2">
        <f t="shared" ref="AK154" si="356">AJ154+AK153</f>
        <v>4</v>
      </c>
      <c r="AL154" s="2">
        <f t="shared" ref="AL154" si="357">AK154+AL153</f>
        <v>4</v>
      </c>
      <c r="AM154" s="2">
        <f t="shared" ref="AM154" si="358">AL154+AM153</f>
        <v>4</v>
      </c>
      <c r="AN154" s="2">
        <f t="shared" ref="AN154" si="359">AM154+AN153</f>
        <v>4</v>
      </c>
      <c r="AO154" s="2">
        <f t="shared" ref="AO154" si="360">AN154+AO153</f>
        <v>4</v>
      </c>
      <c r="AP154" s="2">
        <f t="shared" ref="AP154" si="361">AO154+AP153</f>
        <v>4</v>
      </c>
    </row>
    <row r="155" spans="1:42" x14ac:dyDescent="0.3">
      <c r="A155" s="15">
        <f>'Notes &amp; Assumptions'!A45</f>
        <v>32</v>
      </c>
      <c r="C155" s="1"/>
      <c r="D155" s="1"/>
      <c r="E155" t="s">
        <v>62</v>
      </c>
      <c r="F155" t="s">
        <v>3</v>
      </c>
      <c r="G155" s="11">
        <v>1</v>
      </c>
    </row>
    <row r="156" spans="1:42" x14ac:dyDescent="0.3">
      <c r="C156" s="1"/>
      <c r="D156" s="1"/>
      <c r="E156" t="s">
        <v>89</v>
      </c>
      <c r="F156" t="s">
        <v>3</v>
      </c>
      <c r="H156">
        <f>H153*$G155</f>
        <v>1</v>
      </c>
      <c r="I156">
        <f t="shared" ref="I156" si="362">I153*$G155</f>
        <v>1</v>
      </c>
      <c r="J156">
        <f t="shared" ref="J156" si="363">J153*$G155</f>
        <v>1</v>
      </c>
      <c r="K156">
        <f t="shared" ref="K156" si="364">K153*$G155</f>
        <v>1</v>
      </c>
      <c r="L156">
        <f t="shared" ref="L156" si="365">L153*$G155</f>
        <v>0</v>
      </c>
      <c r="M156">
        <f t="shared" ref="M156" si="366">M153*$G155</f>
        <v>0</v>
      </c>
      <c r="N156">
        <f t="shared" ref="N156" si="367">N153*$G155</f>
        <v>0</v>
      </c>
      <c r="O156">
        <f t="shared" ref="O156" si="368">O153*$G155</f>
        <v>0</v>
      </c>
      <c r="P156">
        <f t="shared" ref="P156" si="369">P153*$G155</f>
        <v>0</v>
      </c>
      <c r="Q156">
        <f t="shared" ref="Q156" si="370">Q153*$G155</f>
        <v>0</v>
      </c>
      <c r="R156">
        <f t="shared" ref="R156" si="371">R153*$G155</f>
        <v>0</v>
      </c>
      <c r="S156">
        <f t="shared" ref="S156" si="372">S153*$G155</f>
        <v>0</v>
      </c>
      <c r="T156">
        <f t="shared" ref="T156" si="373">T153*$G155</f>
        <v>0</v>
      </c>
      <c r="U156">
        <f t="shared" ref="U156" si="374">U153*$G155</f>
        <v>0</v>
      </c>
      <c r="V156">
        <f t="shared" ref="V156" si="375">V153*$G155</f>
        <v>0</v>
      </c>
      <c r="W156">
        <f t="shared" ref="W156" si="376">W153*$G155</f>
        <v>0</v>
      </c>
      <c r="X156">
        <f t="shared" ref="X156" si="377">X153*$G155</f>
        <v>0</v>
      </c>
      <c r="Y156">
        <f t="shared" ref="Y156" si="378">Y153*$G155</f>
        <v>0</v>
      </c>
      <c r="Z156">
        <f t="shared" ref="Z156" si="379">Z153*$G155</f>
        <v>0</v>
      </c>
      <c r="AA156">
        <f t="shared" ref="AA156" si="380">AA153*$G155</f>
        <v>0</v>
      </c>
      <c r="AB156">
        <f t="shared" ref="AB156" si="381">AB153*$G155</f>
        <v>0</v>
      </c>
      <c r="AC156">
        <f t="shared" ref="AC156" si="382">AC153*$G155</f>
        <v>0</v>
      </c>
      <c r="AD156">
        <f t="shared" ref="AD156" si="383">AD153*$G155</f>
        <v>0</v>
      </c>
      <c r="AE156">
        <f t="shared" ref="AE156" si="384">AE153*$G155</f>
        <v>0</v>
      </c>
      <c r="AF156">
        <f t="shared" ref="AF156" si="385">AF153*$G155</f>
        <v>0</v>
      </c>
      <c r="AG156">
        <f t="shared" ref="AG156" si="386">AG153*$G155</f>
        <v>0</v>
      </c>
      <c r="AH156">
        <f t="shared" ref="AH156" si="387">AH153*$G155</f>
        <v>0</v>
      </c>
      <c r="AI156">
        <f t="shared" ref="AI156" si="388">AI153*$G155</f>
        <v>0</v>
      </c>
      <c r="AJ156">
        <f t="shared" ref="AJ156" si="389">AJ153*$G155</f>
        <v>0</v>
      </c>
      <c r="AK156">
        <f t="shared" ref="AK156" si="390">AK153*$G155</f>
        <v>0</v>
      </c>
      <c r="AL156">
        <f t="shared" ref="AL156" si="391">AL153*$G155</f>
        <v>0</v>
      </c>
      <c r="AM156">
        <f t="shared" ref="AM156" si="392">AM153*$G155</f>
        <v>0</v>
      </c>
      <c r="AN156">
        <f t="shared" ref="AN156" si="393">AN153*$G155</f>
        <v>0</v>
      </c>
      <c r="AO156">
        <f t="shared" ref="AO156" si="394">AO153*$G155</f>
        <v>0</v>
      </c>
      <c r="AP156">
        <f t="shared" ref="AP156" si="395">AP153*$G155</f>
        <v>0</v>
      </c>
    </row>
    <row r="157" spans="1:42" x14ac:dyDescent="0.3">
      <c r="C157" s="1"/>
      <c r="D157" s="1"/>
      <c r="E157" t="s">
        <v>90</v>
      </c>
      <c r="F157" t="s">
        <v>3</v>
      </c>
      <c r="H157">
        <f>H154*$G155</f>
        <v>1</v>
      </c>
      <c r="I157">
        <f t="shared" ref="I157:AP157" si="396">I154*$G155</f>
        <v>2</v>
      </c>
      <c r="J157">
        <f t="shared" si="396"/>
        <v>3</v>
      </c>
      <c r="K157">
        <f t="shared" si="396"/>
        <v>4</v>
      </c>
      <c r="L157">
        <f t="shared" si="396"/>
        <v>4</v>
      </c>
      <c r="M157">
        <f t="shared" si="396"/>
        <v>4</v>
      </c>
      <c r="N157">
        <f t="shared" si="396"/>
        <v>4</v>
      </c>
      <c r="O157">
        <f t="shared" si="396"/>
        <v>4</v>
      </c>
      <c r="P157">
        <f t="shared" si="396"/>
        <v>4</v>
      </c>
      <c r="Q157">
        <f t="shared" si="396"/>
        <v>4</v>
      </c>
      <c r="R157">
        <f t="shared" si="396"/>
        <v>4</v>
      </c>
      <c r="S157">
        <f t="shared" si="396"/>
        <v>4</v>
      </c>
      <c r="T157">
        <f t="shared" si="396"/>
        <v>4</v>
      </c>
      <c r="U157">
        <f t="shared" si="396"/>
        <v>4</v>
      </c>
      <c r="V157">
        <f t="shared" si="396"/>
        <v>4</v>
      </c>
      <c r="W157">
        <f t="shared" si="396"/>
        <v>4</v>
      </c>
      <c r="X157">
        <f t="shared" si="396"/>
        <v>4</v>
      </c>
      <c r="Y157">
        <f t="shared" si="396"/>
        <v>4</v>
      </c>
      <c r="Z157">
        <f t="shared" si="396"/>
        <v>4</v>
      </c>
      <c r="AA157">
        <f t="shared" si="396"/>
        <v>4</v>
      </c>
      <c r="AB157">
        <f t="shared" si="396"/>
        <v>4</v>
      </c>
      <c r="AC157">
        <f t="shared" si="396"/>
        <v>4</v>
      </c>
      <c r="AD157">
        <f t="shared" si="396"/>
        <v>4</v>
      </c>
      <c r="AE157">
        <f t="shared" si="396"/>
        <v>4</v>
      </c>
      <c r="AF157">
        <f t="shared" si="396"/>
        <v>4</v>
      </c>
      <c r="AG157">
        <f t="shared" si="396"/>
        <v>4</v>
      </c>
      <c r="AH157">
        <f t="shared" si="396"/>
        <v>4</v>
      </c>
      <c r="AI157">
        <f t="shared" si="396"/>
        <v>4</v>
      </c>
      <c r="AJ157">
        <f t="shared" si="396"/>
        <v>4</v>
      </c>
      <c r="AK157">
        <f t="shared" si="396"/>
        <v>4</v>
      </c>
      <c r="AL157">
        <f t="shared" si="396"/>
        <v>4</v>
      </c>
      <c r="AM157">
        <f t="shared" si="396"/>
        <v>4</v>
      </c>
      <c r="AN157">
        <f t="shared" si="396"/>
        <v>4</v>
      </c>
      <c r="AO157">
        <f t="shared" si="396"/>
        <v>4</v>
      </c>
      <c r="AP157">
        <f t="shared" si="396"/>
        <v>4</v>
      </c>
    </row>
    <row r="158" spans="1:42" x14ac:dyDescent="0.3">
      <c r="A158" s="15">
        <f>'Notes &amp; Assumptions'!A46</f>
        <v>33</v>
      </c>
      <c r="C158" s="1"/>
      <c r="D158" s="1"/>
      <c r="E158" t="s">
        <v>63</v>
      </c>
      <c r="F158" t="s">
        <v>43</v>
      </c>
      <c r="H158" s="11">
        <v>200</v>
      </c>
      <c r="I158" s="11">
        <v>200</v>
      </c>
      <c r="J158" s="11">
        <v>200</v>
      </c>
      <c r="K158" s="11">
        <v>200</v>
      </c>
      <c r="L158" s="11">
        <v>200</v>
      </c>
      <c r="M158" s="11">
        <v>200</v>
      </c>
      <c r="N158" s="11">
        <v>200</v>
      </c>
      <c r="O158" s="11">
        <v>200</v>
      </c>
      <c r="P158" s="11">
        <v>200</v>
      </c>
      <c r="Q158" s="11">
        <v>200</v>
      </c>
      <c r="R158" s="11">
        <v>200</v>
      </c>
      <c r="S158" s="11">
        <v>200</v>
      </c>
      <c r="T158" s="11">
        <v>200</v>
      </c>
      <c r="U158" s="11">
        <v>200</v>
      </c>
      <c r="V158" s="11">
        <v>200</v>
      </c>
      <c r="W158" s="11">
        <v>200</v>
      </c>
      <c r="X158" s="11">
        <v>200</v>
      </c>
      <c r="Y158" s="11">
        <v>200</v>
      </c>
      <c r="Z158" s="11">
        <v>200</v>
      </c>
      <c r="AA158" s="11">
        <v>200</v>
      </c>
      <c r="AB158" s="11">
        <v>200</v>
      </c>
      <c r="AC158" s="11">
        <v>200</v>
      </c>
      <c r="AD158" s="11">
        <v>200</v>
      </c>
      <c r="AE158" s="11">
        <v>200</v>
      </c>
      <c r="AF158" s="11">
        <v>200</v>
      </c>
      <c r="AG158" s="11">
        <v>200</v>
      </c>
      <c r="AH158" s="11">
        <v>200</v>
      </c>
      <c r="AI158" s="11">
        <v>200</v>
      </c>
      <c r="AJ158" s="11">
        <v>200</v>
      </c>
      <c r="AK158" s="11">
        <v>200</v>
      </c>
      <c r="AL158" s="11">
        <v>200</v>
      </c>
      <c r="AM158" s="11">
        <v>200</v>
      </c>
      <c r="AN158" s="11">
        <v>200</v>
      </c>
      <c r="AO158" s="11">
        <v>200</v>
      </c>
      <c r="AP158" s="11">
        <v>200</v>
      </c>
    </row>
    <row r="159" spans="1:42" x14ac:dyDescent="0.3">
      <c r="C159" s="1"/>
      <c r="D159" s="1"/>
      <c r="E159" t="s">
        <v>64</v>
      </c>
      <c r="F159" t="s">
        <v>43</v>
      </c>
      <c r="H159" s="11">
        <v>50</v>
      </c>
      <c r="I159" s="11">
        <v>50</v>
      </c>
      <c r="J159" s="11">
        <v>50</v>
      </c>
      <c r="K159" s="11">
        <v>50</v>
      </c>
      <c r="L159" s="11">
        <v>50</v>
      </c>
      <c r="M159" s="11">
        <v>50</v>
      </c>
      <c r="N159" s="11">
        <v>50</v>
      </c>
      <c r="O159" s="11">
        <v>50</v>
      </c>
      <c r="P159" s="11">
        <v>50</v>
      </c>
      <c r="Q159" s="11">
        <v>50</v>
      </c>
      <c r="R159" s="11">
        <v>50</v>
      </c>
      <c r="S159" s="11">
        <v>50</v>
      </c>
      <c r="T159" s="11">
        <v>50</v>
      </c>
      <c r="U159" s="11">
        <v>50</v>
      </c>
      <c r="V159" s="11">
        <v>50</v>
      </c>
      <c r="W159" s="11">
        <v>50</v>
      </c>
      <c r="X159" s="11">
        <v>50</v>
      </c>
      <c r="Y159" s="11">
        <v>50</v>
      </c>
      <c r="Z159" s="11">
        <v>50</v>
      </c>
      <c r="AA159" s="11">
        <v>50</v>
      </c>
      <c r="AB159" s="11">
        <v>50</v>
      </c>
      <c r="AC159" s="11">
        <v>50</v>
      </c>
      <c r="AD159" s="11">
        <v>50</v>
      </c>
      <c r="AE159" s="11">
        <v>50</v>
      </c>
      <c r="AF159" s="11">
        <v>50</v>
      </c>
      <c r="AG159" s="11">
        <v>50</v>
      </c>
      <c r="AH159" s="11">
        <v>50</v>
      </c>
      <c r="AI159" s="11">
        <v>50</v>
      </c>
      <c r="AJ159" s="11">
        <v>50</v>
      </c>
      <c r="AK159" s="11">
        <v>50</v>
      </c>
      <c r="AL159" s="11">
        <v>50</v>
      </c>
      <c r="AM159" s="11">
        <v>50</v>
      </c>
      <c r="AN159" s="11">
        <v>50</v>
      </c>
      <c r="AO159" s="11">
        <v>50</v>
      </c>
      <c r="AP159" s="11">
        <v>50</v>
      </c>
    </row>
    <row r="160" spans="1:42" x14ac:dyDescent="0.3">
      <c r="A160" s="15">
        <f>'Notes &amp; Assumptions'!A47</f>
        <v>34</v>
      </c>
      <c r="C160" s="1"/>
      <c r="D160" s="1"/>
      <c r="E160" t="s">
        <v>141</v>
      </c>
      <c r="F160" t="s">
        <v>43</v>
      </c>
      <c r="H160" s="11">
        <v>10</v>
      </c>
      <c r="I160" s="11">
        <v>10</v>
      </c>
      <c r="J160" s="11">
        <v>10</v>
      </c>
      <c r="K160" s="11">
        <v>10</v>
      </c>
      <c r="L160" s="11">
        <v>10</v>
      </c>
      <c r="M160" s="11">
        <v>10</v>
      </c>
      <c r="N160" s="11">
        <v>10</v>
      </c>
      <c r="O160" s="11">
        <v>10</v>
      </c>
      <c r="P160" s="11">
        <v>10</v>
      </c>
      <c r="Q160" s="11">
        <v>10</v>
      </c>
      <c r="R160" s="11">
        <v>10</v>
      </c>
      <c r="S160" s="11">
        <v>10</v>
      </c>
      <c r="T160" s="11">
        <v>10</v>
      </c>
      <c r="U160" s="11">
        <v>10</v>
      </c>
      <c r="V160" s="11">
        <v>10</v>
      </c>
      <c r="W160" s="11">
        <v>10</v>
      </c>
      <c r="X160" s="11">
        <v>10</v>
      </c>
      <c r="Y160" s="11">
        <v>10</v>
      </c>
      <c r="Z160" s="11">
        <v>10</v>
      </c>
      <c r="AA160" s="11">
        <v>10</v>
      </c>
      <c r="AB160" s="11">
        <v>10</v>
      </c>
      <c r="AC160" s="11">
        <v>10</v>
      </c>
      <c r="AD160" s="11">
        <v>10</v>
      </c>
      <c r="AE160" s="11">
        <v>10</v>
      </c>
      <c r="AF160" s="11">
        <v>10</v>
      </c>
      <c r="AG160" s="11">
        <v>10</v>
      </c>
      <c r="AH160" s="11">
        <v>10</v>
      </c>
      <c r="AI160" s="11">
        <v>10</v>
      </c>
      <c r="AJ160" s="11">
        <v>10</v>
      </c>
      <c r="AK160" s="11">
        <v>10</v>
      </c>
      <c r="AL160" s="11">
        <v>10</v>
      </c>
      <c r="AM160" s="11">
        <v>10</v>
      </c>
      <c r="AN160" s="11">
        <v>10</v>
      </c>
      <c r="AO160" s="11">
        <v>10</v>
      </c>
      <c r="AP160" s="11">
        <v>10</v>
      </c>
    </row>
    <row r="161" spans="1:42" x14ac:dyDescent="0.3">
      <c r="C161" s="1"/>
      <c r="D161" s="1"/>
      <c r="E161" t="s">
        <v>65</v>
      </c>
      <c r="F161" t="s">
        <v>145</v>
      </c>
      <c r="H161" s="2">
        <f>H154*H158</f>
        <v>200</v>
      </c>
      <c r="I161" s="2">
        <f t="shared" ref="I161:AP161" si="397">I154*I158</f>
        <v>400</v>
      </c>
      <c r="J161" s="2">
        <f t="shared" si="397"/>
        <v>600</v>
      </c>
      <c r="K161" s="2">
        <f t="shared" si="397"/>
        <v>800</v>
      </c>
      <c r="L161" s="2">
        <f t="shared" si="397"/>
        <v>800</v>
      </c>
      <c r="M161" s="2">
        <f t="shared" si="397"/>
        <v>800</v>
      </c>
      <c r="N161" s="2">
        <f t="shared" si="397"/>
        <v>800</v>
      </c>
      <c r="O161" s="2">
        <f t="shared" si="397"/>
        <v>800</v>
      </c>
      <c r="P161" s="2">
        <f t="shared" si="397"/>
        <v>800</v>
      </c>
      <c r="Q161" s="2">
        <f t="shared" si="397"/>
        <v>800</v>
      </c>
      <c r="R161" s="2">
        <f t="shared" si="397"/>
        <v>800</v>
      </c>
      <c r="S161" s="2">
        <f t="shared" si="397"/>
        <v>800</v>
      </c>
      <c r="T161" s="2">
        <f t="shared" si="397"/>
        <v>800</v>
      </c>
      <c r="U161" s="2">
        <f t="shared" si="397"/>
        <v>800</v>
      </c>
      <c r="V161" s="2">
        <f t="shared" si="397"/>
        <v>800</v>
      </c>
      <c r="W161" s="2">
        <f t="shared" si="397"/>
        <v>800</v>
      </c>
      <c r="X161" s="2">
        <f t="shared" si="397"/>
        <v>800</v>
      </c>
      <c r="Y161" s="2">
        <f t="shared" si="397"/>
        <v>800</v>
      </c>
      <c r="Z161" s="2">
        <f t="shared" si="397"/>
        <v>800</v>
      </c>
      <c r="AA161" s="2">
        <f t="shared" si="397"/>
        <v>800</v>
      </c>
      <c r="AB161" s="2">
        <f t="shared" si="397"/>
        <v>800</v>
      </c>
      <c r="AC161" s="2">
        <f t="shared" si="397"/>
        <v>800</v>
      </c>
      <c r="AD161" s="2">
        <f t="shared" si="397"/>
        <v>800</v>
      </c>
      <c r="AE161" s="2">
        <f t="shared" si="397"/>
        <v>800</v>
      </c>
      <c r="AF161" s="2">
        <f t="shared" si="397"/>
        <v>800</v>
      </c>
      <c r="AG161" s="2">
        <f t="shared" si="397"/>
        <v>800</v>
      </c>
      <c r="AH161" s="2">
        <f t="shared" si="397"/>
        <v>800</v>
      </c>
      <c r="AI161" s="2">
        <f t="shared" si="397"/>
        <v>800</v>
      </c>
      <c r="AJ161" s="2">
        <f t="shared" si="397"/>
        <v>800</v>
      </c>
      <c r="AK161" s="2">
        <f t="shared" si="397"/>
        <v>800</v>
      </c>
      <c r="AL161" s="2">
        <f t="shared" si="397"/>
        <v>800</v>
      </c>
      <c r="AM161" s="2">
        <f t="shared" si="397"/>
        <v>800</v>
      </c>
      <c r="AN161" s="2">
        <f t="shared" si="397"/>
        <v>800</v>
      </c>
      <c r="AO161" s="2">
        <f t="shared" si="397"/>
        <v>800</v>
      </c>
      <c r="AP161" s="2">
        <f t="shared" si="397"/>
        <v>800</v>
      </c>
    </row>
    <row r="162" spans="1:42" x14ac:dyDescent="0.3">
      <c r="C162" s="1"/>
      <c r="D162" s="1"/>
      <c r="E162" t="s">
        <v>66</v>
      </c>
      <c r="F162" t="s">
        <v>145</v>
      </c>
      <c r="H162" s="2">
        <f>H154*H159</f>
        <v>50</v>
      </c>
      <c r="I162" s="2">
        <f t="shared" ref="I162:AP162" si="398">I154*I159</f>
        <v>100</v>
      </c>
      <c r="J162" s="2">
        <f t="shared" si="398"/>
        <v>150</v>
      </c>
      <c r="K162" s="2">
        <f t="shared" si="398"/>
        <v>200</v>
      </c>
      <c r="L162" s="2">
        <f t="shared" si="398"/>
        <v>200</v>
      </c>
      <c r="M162" s="2">
        <f t="shared" si="398"/>
        <v>200</v>
      </c>
      <c r="N162" s="2">
        <f t="shared" si="398"/>
        <v>200</v>
      </c>
      <c r="O162" s="2">
        <f t="shared" si="398"/>
        <v>200</v>
      </c>
      <c r="P162" s="2">
        <f t="shared" si="398"/>
        <v>200</v>
      </c>
      <c r="Q162" s="2">
        <f t="shared" si="398"/>
        <v>200</v>
      </c>
      <c r="R162" s="2">
        <f t="shared" si="398"/>
        <v>200</v>
      </c>
      <c r="S162" s="2">
        <f t="shared" si="398"/>
        <v>200</v>
      </c>
      <c r="T162" s="2">
        <f t="shared" si="398"/>
        <v>200</v>
      </c>
      <c r="U162" s="2">
        <f t="shared" si="398"/>
        <v>200</v>
      </c>
      <c r="V162" s="2">
        <f t="shared" si="398"/>
        <v>200</v>
      </c>
      <c r="W162" s="2">
        <f t="shared" si="398"/>
        <v>200</v>
      </c>
      <c r="X162" s="2">
        <f t="shared" si="398"/>
        <v>200</v>
      </c>
      <c r="Y162" s="2">
        <f t="shared" si="398"/>
        <v>200</v>
      </c>
      <c r="Z162" s="2">
        <f t="shared" si="398"/>
        <v>200</v>
      </c>
      <c r="AA162" s="2">
        <f t="shared" si="398"/>
        <v>200</v>
      </c>
      <c r="AB162" s="2">
        <f t="shared" si="398"/>
        <v>200</v>
      </c>
      <c r="AC162" s="2">
        <f t="shared" si="398"/>
        <v>200</v>
      </c>
      <c r="AD162" s="2">
        <f t="shared" si="398"/>
        <v>200</v>
      </c>
      <c r="AE162" s="2">
        <f t="shared" si="398"/>
        <v>200</v>
      </c>
      <c r="AF162" s="2">
        <f t="shared" si="398"/>
        <v>200</v>
      </c>
      <c r="AG162" s="2">
        <f t="shared" si="398"/>
        <v>200</v>
      </c>
      <c r="AH162" s="2">
        <f t="shared" si="398"/>
        <v>200</v>
      </c>
      <c r="AI162" s="2">
        <f t="shared" si="398"/>
        <v>200</v>
      </c>
      <c r="AJ162" s="2">
        <f t="shared" si="398"/>
        <v>200</v>
      </c>
      <c r="AK162" s="2">
        <f t="shared" si="398"/>
        <v>200</v>
      </c>
      <c r="AL162" s="2">
        <f t="shared" si="398"/>
        <v>200</v>
      </c>
      <c r="AM162" s="2">
        <f t="shared" si="398"/>
        <v>200</v>
      </c>
      <c r="AN162" s="2">
        <f t="shared" si="398"/>
        <v>200</v>
      </c>
      <c r="AO162" s="2">
        <f t="shared" si="398"/>
        <v>200</v>
      </c>
      <c r="AP162" s="2">
        <f t="shared" si="398"/>
        <v>200</v>
      </c>
    </row>
    <row r="163" spans="1:42" x14ac:dyDescent="0.3">
      <c r="C163" s="1"/>
      <c r="D163" s="1"/>
      <c r="E163" t="s">
        <v>142</v>
      </c>
      <c r="F163" t="s">
        <v>145</v>
      </c>
      <c r="H163" s="2">
        <f>H154*H160</f>
        <v>10</v>
      </c>
      <c r="I163" s="2">
        <f t="shared" ref="I163:AP163" si="399">I154*I160</f>
        <v>20</v>
      </c>
      <c r="J163" s="2">
        <f t="shared" si="399"/>
        <v>30</v>
      </c>
      <c r="K163" s="2">
        <f t="shared" si="399"/>
        <v>40</v>
      </c>
      <c r="L163" s="2">
        <f t="shared" si="399"/>
        <v>40</v>
      </c>
      <c r="M163" s="2">
        <f t="shared" si="399"/>
        <v>40</v>
      </c>
      <c r="N163" s="2">
        <f t="shared" si="399"/>
        <v>40</v>
      </c>
      <c r="O163" s="2">
        <f t="shared" si="399"/>
        <v>40</v>
      </c>
      <c r="P163" s="2">
        <f t="shared" si="399"/>
        <v>40</v>
      </c>
      <c r="Q163" s="2">
        <f t="shared" si="399"/>
        <v>40</v>
      </c>
      <c r="R163" s="2">
        <f t="shared" si="399"/>
        <v>40</v>
      </c>
      <c r="S163" s="2">
        <f t="shared" si="399"/>
        <v>40</v>
      </c>
      <c r="T163" s="2">
        <f t="shared" si="399"/>
        <v>40</v>
      </c>
      <c r="U163" s="2">
        <f t="shared" si="399"/>
        <v>40</v>
      </c>
      <c r="V163" s="2">
        <f t="shared" si="399"/>
        <v>40</v>
      </c>
      <c r="W163" s="2">
        <f t="shared" si="399"/>
        <v>40</v>
      </c>
      <c r="X163" s="2">
        <f t="shared" si="399"/>
        <v>40</v>
      </c>
      <c r="Y163" s="2">
        <f t="shared" si="399"/>
        <v>40</v>
      </c>
      <c r="Z163" s="2">
        <f t="shared" si="399"/>
        <v>40</v>
      </c>
      <c r="AA163" s="2">
        <f t="shared" si="399"/>
        <v>40</v>
      </c>
      <c r="AB163" s="2">
        <f t="shared" si="399"/>
        <v>40</v>
      </c>
      <c r="AC163" s="2">
        <f t="shared" si="399"/>
        <v>40</v>
      </c>
      <c r="AD163" s="2">
        <f t="shared" si="399"/>
        <v>40</v>
      </c>
      <c r="AE163" s="2">
        <f t="shared" si="399"/>
        <v>40</v>
      </c>
      <c r="AF163" s="2">
        <f t="shared" si="399"/>
        <v>40</v>
      </c>
      <c r="AG163" s="2">
        <f t="shared" si="399"/>
        <v>40</v>
      </c>
      <c r="AH163" s="2">
        <f t="shared" si="399"/>
        <v>40</v>
      </c>
      <c r="AI163" s="2">
        <f t="shared" si="399"/>
        <v>40</v>
      </c>
      <c r="AJ163" s="2">
        <f t="shared" si="399"/>
        <v>40</v>
      </c>
      <c r="AK163" s="2">
        <f t="shared" si="399"/>
        <v>40</v>
      </c>
      <c r="AL163" s="2">
        <f t="shared" si="399"/>
        <v>40</v>
      </c>
      <c r="AM163" s="2">
        <f t="shared" si="399"/>
        <v>40</v>
      </c>
      <c r="AN163" s="2">
        <f t="shared" si="399"/>
        <v>40</v>
      </c>
      <c r="AO163" s="2">
        <f t="shared" si="399"/>
        <v>40</v>
      </c>
      <c r="AP163" s="2">
        <f t="shared" si="399"/>
        <v>40</v>
      </c>
    </row>
    <row r="164" spans="1:42" x14ac:dyDescent="0.3">
      <c r="A164" s="15">
        <f>'Notes &amp; Assumptions'!A48</f>
        <v>35</v>
      </c>
      <c r="C164" s="1"/>
      <c r="D164" s="1"/>
      <c r="E164" t="s">
        <v>67</v>
      </c>
      <c r="F164" t="s">
        <v>8</v>
      </c>
      <c r="H164" s="12">
        <v>0.03</v>
      </c>
      <c r="I164" s="12">
        <v>0.03</v>
      </c>
      <c r="J164" s="12">
        <v>0.03</v>
      </c>
      <c r="K164" s="12">
        <v>0.03</v>
      </c>
      <c r="L164" s="12">
        <v>0</v>
      </c>
      <c r="M164" s="12">
        <v>0</v>
      </c>
      <c r="N164" s="12">
        <v>0</v>
      </c>
      <c r="O164" s="12">
        <v>0</v>
      </c>
      <c r="P164" s="12">
        <v>0</v>
      </c>
      <c r="Q164" s="12">
        <v>0</v>
      </c>
      <c r="R164" s="12">
        <v>0</v>
      </c>
      <c r="S164" s="12">
        <v>0</v>
      </c>
      <c r="T164" s="12">
        <v>0</v>
      </c>
      <c r="U164" s="12">
        <v>0</v>
      </c>
      <c r="V164" s="12">
        <v>0</v>
      </c>
      <c r="W164" s="12">
        <v>0</v>
      </c>
      <c r="X164" s="12">
        <v>0</v>
      </c>
      <c r="Y164" s="12">
        <v>0</v>
      </c>
      <c r="Z164" s="12">
        <v>0</v>
      </c>
      <c r="AA164" s="12">
        <v>0</v>
      </c>
      <c r="AB164" s="12">
        <v>0</v>
      </c>
      <c r="AC164" s="12">
        <v>0</v>
      </c>
      <c r="AD164" s="12">
        <v>0</v>
      </c>
      <c r="AE164" s="12">
        <v>0</v>
      </c>
      <c r="AF164" s="12">
        <v>0</v>
      </c>
      <c r="AG164" s="12">
        <v>0</v>
      </c>
      <c r="AH164" s="12">
        <v>0</v>
      </c>
      <c r="AI164" s="12">
        <v>0</v>
      </c>
      <c r="AJ164" s="12">
        <v>0</v>
      </c>
      <c r="AK164" s="12">
        <v>0</v>
      </c>
      <c r="AL164" s="12">
        <v>0</v>
      </c>
      <c r="AM164" s="12">
        <v>0</v>
      </c>
      <c r="AN164" s="12">
        <v>0</v>
      </c>
      <c r="AO164" s="12">
        <v>0</v>
      </c>
      <c r="AP164" s="12">
        <v>0</v>
      </c>
    </row>
    <row r="165" spans="1:42" x14ac:dyDescent="0.3">
      <c r="A165" s="15">
        <f>'Notes &amp; Assumptions'!A49</f>
        <v>36</v>
      </c>
      <c r="C165" s="1"/>
      <c r="D165" s="1"/>
      <c r="E165" t="s">
        <v>40</v>
      </c>
      <c r="F165" t="s">
        <v>41</v>
      </c>
      <c r="G165" s="11">
        <v>365</v>
      </c>
      <c r="H165" s="2">
        <f>G165*(1+$G$14)*(1+H164)</f>
        <v>383.46899999999999</v>
      </c>
      <c r="I165" s="2">
        <f t="shared" ref="I165" si="400">H165*(1+$G$14)*(1+I164)</f>
        <v>402.87253140000001</v>
      </c>
      <c r="J165" s="2">
        <f t="shared" ref="J165" si="401">I165*(1+$G$14)*(1+J164)</f>
        <v>423.25788148884004</v>
      </c>
      <c r="K165" s="2">
        <f t="shared" ref="K165" si="402">J165*(1+$G$14)*(1+K164)</f>
        <v>444.67473029217535</v>
      </c>
      <c r="L165" s="2">
        <f t="shared" ref="L165" si="403">K165*(1+$G$14)*(1+L164)</f>
        <v>453.56822489801885</v>
      </c>
      <c r="M165" s="2">
        <f t="shared" ref="M165" si="404">L165*(1+$G$14)*(1+M164)</f>
        <v>462.63958939597921</v>
      </c>
      <c r="N165" s="2">
        <f t="shared" ref="N165" si="405">M165*(1+$G$14)*(1+N164)</f>
        <v>471.89238118389881</v>
      </c>
      <c r="O165" s="2">
        <f t="shared" ref="O165" si="406">N165*(1+$G$14)*(1+O164)</f>
        <v>481.33022880757682</v>
      </c>
      <c r="P165" s="2">
        <f t="shared" ref="P165" si="407">O165*(1+$G$14)*(1+P164)</f>
        <v>490.95683338372834</v>
      </c>
      <c r="Q165" s="2">
        <f t="shared" ref="Q165" si="408">P165*(1+$G$14)*(1+Q164)</f>
        <v>500.77597005140291</v>
      </c>
      <c r="R165" s="2">
        <f t="shared" ref="R165" si="409">Q165*(1+$G$14)*(1+R164)</f>
        <v>510.79148945243099</v>
      </c>
      <c r="S165" s="2">
        <f t="shared" ref="S165" si="410">R165*(1+$G$14)*(1+S164)</f>
        <v>521.00731924147965</v>
      </c>
      <c r="T165" s="2">
        <f t="shared" ref="T165" si="411">S165*(1+$G$14)*(1+T164)</f>
        <v>531.4274656263093</v>
      </c>
      <c r="U165" s="2">
        <f t="shared" ref="U165" si="412">T165*(1+$G$14)*(1+U164)</f>
        <v>542.05601493883546</v>
      </c>
      <c r="V165" s="2">
        <f t="shared" ref="V165" si="413">U165*(1+$G$14)*(1+V164)</f>
        <v>552.89713523761213</v>
      </c>
      <c r="W165" s="2">
        <f t="shared" ref="W165" si="414">V165*(1+$G$14)*(1+W164)</f>
        <v>563.95507794236437</v>
      </c>
      <c r="X165" s="2">
        <f t="shared" ref="X165" si="415">W165*(1+$G$14)*(1+X164)</f>
        <v>575.23417950121166</v>
      </c>
      <c r="Y165" s="2">
        <f t="shared" ref="Y165" si="416">X165*(1+$G$14)*(1+Y164)</f>
        <v>586.73886309123588</v>
      </c>
      <c r="Z165" s="2">
        <f t="shared" ref="Z165" si="417">Y165*(1+$G$14)*(1+Z164)</f>
        <v>598.47364035306066</v>
      </c>
      <c r="AA165" s="2">
        <f t="shared" ref="AA165" si="418">Z165*(1+$G$14)*(1+AA164)</f>
        <v>610.44311316012192</v>
      </c>
      <c r="AB165" s="2">
        <f t="shared" ref="AB165" si="419">AA165*(1+$G$14)*(1+AB164)</f>
        <v>622.65197542332442</v>
      </c>
      <c r="AC165" s="2">
        <f t="shared" ref="AC165" si="420">AB165*(1+$G$14)*(1+AC164)</f>
        <v>635.10501493179095</v>
      </c>
      <c r="AD165" s="2">
        <f t="shared" ref="AD165" si="421">AC165*(1+$G$14)*(1+AD164)</f>
        <v>647.8071152304268</v>
      </c>
      <c r="AE165" s="2">
        <f t="shared" ref="AE165" si="422">AD165*(1+$G$14)*(1+AE164)</f>
        <v>660.76325753503534</v>
      </c>
      <c r="AF165" s="2">
        <f t="shared" ref="AF165" si="423">AE165*(1+$G$14)*(1+AF164)</f>
        <v>673.97852268573604</v>
      </c>
      <c r="AG165" s="2">
        <f t="shared" ref="AG165" si="424">AF165*(1+$G$14)*(1+AG164)</f>
        <v>687.45809313945074</v>
      </c>
      <c r="AH165" s="2">
        <f t="shared" ref="AH165" si="425">AG165*(1+$G$14)*(1+AH164)</f>
        <v>701.20725500223978</v>
      </c>
      <c r="AI165" s="2">
        <f t="shared" ref="AI165" si="426">AH165*(1+$G$14)*(1+AI164)</f>
        <v>715.23140010228462</v>
      </c>
      <c r="AJ165" s="2">
        <f t="shared" ref="AJ165" si="427">AI165*(1+$G$14)*(1+AJ164)</f>
        <v>729.53602810433028</v>
      </c>
      <c r="AK165" s="2">
        <f t="shared" ref="AK165" si="428">AJ165*(1+$G$14)*(1+AK164)</f>
        <v>744.12674866641692</v>
      </c>
      <c r="AL165" s="2">
        <f t="shared" ref="AL165" si="429">AK165*(1+$G$14)*(1+AL164)</f>
        <v>759.00928363974526</v>
      </c>
      <c r="AM165" s="2">
        <f t="shared" ref="AM165" si="430">AL165*(1+$G$14)*(1+AM164)</f>
        <v>774.18946931254015</v>
      </c>
      <c r="AN165" s="2">
        <f t="shared" ref="AN165" si="431">AM165*(1+$G$14)*(1+AN164)</f>
        <v>789.67325869879096</v>
      </c>
      <c r="AO165" s="2">
        <f t="shared" ref="AO165" si="432">AN165*(1+$G$14)*(1+AO164)</f>
        <v>805.46672387276681</v>
      </c>
      <c r="AP165" s="2">
        <f t="shared" ref="AP165" si="433">AO165*(1+$G$14)*(1+AP164)</f>
        <v>821.57605835022218</v>
      </c>
    </row>
    <row r="166" spans="1:42" x14ac:dyDescent="0.3">
      <c r="C166" s="1"/>
      <c r="D166" s="1"/>
      <c r="E166" t="s">
        <v>68</v>
      </c>
      <c r="F166" t="s">
        <v>144</v>
      </c>
      <c r="G166" s="21">
        <v>0.8</v>
      </c>
      <c r="H166" s="22">
        <f>G166*(1+$G$14)*(1+H164)</f>
        <v>0.84048000000000012</v>
      </c>
      <c r="I166" s="22">
        <f t="shared" ref="I166:AP166" si="434">H166*(1+$G$14)*(1+I164)</f>
        <v>0.88300828800000009</v>
      </c>
      <c r="J166" s="22">
        <f t="shared" si="434"/>
        <v>0.92768850737280018</v>
      </c>
      <c r="K166" s="22">
        <f t="shared" si="434"/>
        <v>0.97462954584586392</v>
      </c>
      <c r="L166" s="22">
        <f t="shared" si="434"/>
        <v>0.99412213676278116</v>
      </c>
      <c r="M166" s="22">
        <f t="shared" si="434"/>
        <v>1.0140045794980368</v>
      </c>
      <c r="N166" s="22">
        <f t="shared" si="434"/>
        <v>1.0342846710879976</v>
      </c>
      <c r="O166" s="22">
        <f t="shared" si="434"/>
        <v>1.0549703645097577</v>
      </c>
      <c r="P166" s="22">
        <f t="shared" si="434"/>
        <v>1.0760697717999528</v>
      </c>
      <c r="Q166" s="22">
        <f t="shared" si="434"/>
        <v>1.097591167235952</v>
      </c>
      <c r="R166" s="22">
        <f t="shared" si="434"/>
        <v>1.1195429905806711</v>
      </c>
      <c r="S166" s="22">
        <f t="shared" si="434"/>
        <v>1.1419338503922845</v>
      </c>
      <c r="T166" s="22">
        <f t="shared" si="434"/>
        <v>1.1647725274001302</v>
      </c>
      <c r="U166" s="22">
        <f t="shared" si="434"/>
        <v>1.1880679779481327</v>
      </c>
      <c r="V166" s="22">
        <f t="shared" si="434"/>
        <v>1.2118293375070954</v>
      </c>
      <c r="W166" s="22">
        <f t="shared" si="434"/>
        <v>1.2360659242572374</v>
      </c>
      <c r="X166" s="22">
        <f t="shared" si="434"/>
        <v>1.2607872427423821</v>
      </c>
      <c r="Y166" s="22">
        <f t="shared" si="434"/>
        <v>1.2860029875972296</v>
      </c>
      <c r="Z166" s="22">
        <f t="shared" si="434"/>
        <v>1.3117230473491743</v>
      </c>
      <c r="AA166" s="22">
        <f t="shared" si="434"/>
        <v>1.3379575082961579</v>
      </c>
      <c r="AB166" s="22">
        <f t="shared" si="434"/>
        <v>1.3647166584620811</v>
      </c>
      <c r="AC166" s="22">
        <f t="shared" si="434"/>
        <v>1.3920109916313228</v>
      </c>
      <c r="AD166" s="22">
        <f t="shared" si="434"/>
        <v>1.4198512114639492</v>
      </c>
      <c r="AE166" s="22">
        <f t="shared" si="434"/>
        <v>1.4482482356932282</v>
      </c>
      <c r="AF166" s="22">
        <f t="shared" si="434"/>
        <v>1.4772132004070928</v>
      </c>
      <c r="AG166" s="22">
        <f t="shared" si="434"/>
        <v>1.5067574644152346</v>
      </c>
      <c r="AH166" s="22">
        <f t="shared" si="434"/>
        <v>1.5368926137035392</v>
      </c>
      <c r="AI166" s="22">
        <f t="shared" si="434"/>
        <v>1.5676304659776101</v>
      </c>
      <c r="AJ166" s="22">
        <f t="shared" si="434"/>
        <v>1.5989830752971623</v>
      </c>
      <c r="AK166" s="22">
        <f t="shared" si="434"/>
        <v>1.6309627368031057</v>
      </c>
      <c r="AL166" s="22">
        <f t="shared" si="434"/>
        <v>1.6635819915391679</v>
      </c>
      <c r="AM166" s="22">
        <f t="shared" si="434"/>
        <v>1.6968536313699512</v>
      </c>
      <c r="AN166" s="22">
        <f t="shared" si="434"/>
        <v>1.7307907039973502</v>
      </c>
      <c r="AO166" s="22">
        <f t="shared" si="434"/>
        <v>1.7654065180772973</v>
      </c>
      <c r="AP166" s="22">
        <f t="shared" si="434"/>
        <v>1.8007146484388432</v>
      </c>
    </row>
    <row r="167" spans="1:42" x14ac:dyDescent="0.3">
      <c r="C167" s="1"/>
      <c r="D167" s="1"/>
      <c r="E167" t="s">
        <v>69</v>
      </c>
      <c r="F167" t="s">
        <v>144</v>
      </c>
      <c r="G167" s="21">
        <v>1.2</v>
      </c>
      <c r="H167" s="22">
        <f>G167*(1+$G$14)*(1+H164)</f>
        <v>1.2607200000000001</v>
      </c>
      <c r="I167" s="22">
        <f t="shared" ref="I167:AP167" si="435">H167*(1+$G$14)*(1+I164)</f>
        <v>1.3245124320000001</v>
      </c>
      <c r="J167" s="22">
        <f t="shared" si="435"/>
        <v>1.3915327610592003</v>
      </c>
      <c r="K167" s="22">
        <f t="shared" si="435"/>
        <v>1.4619443187687959</v>
      </c>
      <c r="L167" s="22">
        <f t="shared" si="435"/>
        <v>1.4911832051441718</v>
      </c>
      <c r="M167" s="22">
        <f t="shared" si="435"/>
        <v>1.5210068692470553</v>
      </c>
      <c r="N167" s="22">
        <f t="shared" si="435"/>
        <v>1.5514270066319964</v>
      </c>
      <c r="O167" s="22">
        <f t="shared" si="435"/>
        <v>1.5824555467646364</v>
      </c>
      <c r="P167" s="22">
        <f t="shared" si="435"/>
        <v>1.6141046576999292</v>
      </c>
      <c r="Q167" s="22">
        <f t="shared" si="435"/>
        <v>1.6463867508539278</v>
      </c>
      <c r="R167" s="22">
        <f t="shared" si="435"/>
        <v>1.6793144858710065</v>
      </c>
      <c r="S167" s="22">
        <f t="shared" si="435"/>
        <v>1.7129007755884267</v>
      </c>
      <c r="T167" s="22">
        <f t="shared" si="435"/>
        <v>1.7471587911001953</v>
      </c>
      <c r="U167" s="22">
        <f t="shared" si="435"/>
        <v>1.7821019669221994</v>
      </c>
      <c r="V167" s="22">
        <f t="shared" si="435"/>
        <v>1.8177440062606434</v>
      </c>
      <c r="W167" s="22">
        <f t="shared" si="435"/>
        <v>1.8540988863858563</v>
      </c>
      <c r="X167" s="22">
        <f t="shared" si="435"/>
        <v>1.8911808641135734</v>
      </c>
      <c r="Y167" s="22">
        <f t="shared" si="435"/>
        <v>1.9290044813958449</v>
      </c>
      <c r="Z167" s="22">
        <f t="shared" si="435"/>
        <v>1.9675845710237618</v>
      </c>
      <c r="AA167" s="22">
        <f t="shared" si="435"/>
        <v>2.0069362624442371</v>
      </c>
      <c r="AB167" s="22">
        <f t="shared" si="435"/>
        <v>2.0470749876931218</v>
      </c>
      <c r="AC167" s="22">
        <f t="shared" si="435"/>
        <v>2.0880164874469842</v>
      </c>
      <c r="AD167" s="22">
        <f t="shared" si="435"/>
        <v>2.1297768171959239</v>
      </c>
      <c r="AE167" s="22">
        <f t="shared" si="435"/>
        <v>2.1723723535398425</v>
      </c>
      <c r="AF167" s="22">
        <f t="shared" si="435"/>
        <v>2.2158198006106393</v>
      </c>
      <c r="AG167" s="22">
        <f t="shared" si="435"/>
        <v>2.2601361966228524</v>
      </c>
      <c r="AH167" s="22">
        <f t="shared" si="435"/>
        <v>2.3053389205553096</v>
      </c>
      <c r="AI167" s="22">
        <f t="shared" si="435"/>
        <v>2.3514456989664159</v>
      </c>
      <c r="AJ167" s="22">
        <f t="shared" si="435"/>
        <v>2.3984746129457442</v>
      </c>
      <c r="AK167" s="22">
        <f t="shared" si="435"/>
        <v>2.4464441052046593</v>
      </c>
      <c r="AL167" s="22">
        <f t="shared" si="435"/>
        <v>2.4953729873087527</v>
      </c>
      <c r="AM167" s="22">
        <f t="shared" si="435"/>
        <v>2.5452804470549277</v>
      </c>
      <c r="AN167" s="22">
        <f t="shared" si="435"/>
        <v>2.5961860559960264</v>
      </c>
      <c r="AO167" s="22">
        <f t="shared" si="435"/>
        <v>2.648109777115947</v>
      </c>
      <c r="AP167" s="22">
        <f t="shared" si="435"/>
        <v>2.7010719726582662</v>
      </c>
    </row>
    <row r="168" spans="1:42" x14ac:dyDescent="0.3">
      <c r="C168" s="1"/>
      <c r="D168" s="1"/>
      <c r="E168" t="s">
        <v>143</v>
      </c>
      <c r="F168" t="s">
        <v>144</v>
      </c>
      <c r="G168" s="21">
        <v>1.4</v>
      </c>
      <c r="H168" s="22">
        <f>G168*(1+$G$14)*(1+H164)</f>
        <v>1.4708399999999999</v>
      </c>
      <c r="I168" s="22">
        <f t="shared" ref="I168:AP168" si="436">H168*(1+$G$14)*(1+I164)</f>
        <v>1.5452645040000001</v>
      </c>
      <c r="J168" s="22">
        <f t="shared" si="436"/>
        <v>1.6234548879024002</v>
      </c>
      <c r="K168" s="22">
        <f t="shared" si="436"/>
        <v>1.7056017052302617</v>
      </c>
      <c r="L168" s="22">
        <f t="shared" si="436"/>
        <v>1.7397137393348669</v>
      </c>
      <c r="M168" s="22">
        <f t="shared" si="436"/>
        <v>1.7745080141215643</v>
      </c>
      <c r="N168" s="22">
        <f t="shared" si="436"/>
        <v>1.8099981744039957</v>
      </c>
      <c r="O168" s="22">
        <f t="shared" si="436"/>
        <v>1.8461981378920755</v>
      </c>
      <c r="P168" s="22">
        <f t="shared" si="436"/>
        <v>1.883122100649917</v>
      </c>
      <c r="Q168" s="22">
        <f t="shared" si="436"/>
        <v>1.9207845426629153</v>
      </c>
      <c r="R168" s="22">
        <f t="shared" si="436"/>
        <v>1.9592002335161736</v>
      </c>
      <c r="S168" s="22">
        <f t="shared" si="436"/>
        <v>1.9983842381864971</v>
      </c>
      <c r="T168" s="22">
        <f t="shared" si="436"/>
        <v>2.0383519229502269</v>
      </c>
      <c r="U168" s="22">
        <f t="shared" si="436"/>
        <v>2.0791189614092316</v>
      </c>
      <c r="V168" s="22">
        <f t="shared" si="436"/>
        <v>2.1207013406374164</v>
      </c>
      <c r="W168" s="22">
        <f t="shared" si="436"/>
        <v>2.1631153674501649</v>
      </c>
      <c r="X168" s="22">
        <f t="shared" si="436"/>
        <v>2.2063776747991684</v>
      </c>
      <c r="Y168" s="22">
        <f t="shared" si="436"/>
        <v>2.2505052282951516</v>
      </c>
      <c r="Z168" s="22">
        <f t="shared" si="436"/>
        <v>2.2955153328610547</v>
      </c>
      <c r="AA168" s="22">
        <f t="shared" si="436"/>
        <v>2.3414256395182758</v>
      </c>
      <c r="AB168" s="22">
        <f t="shared" si="436"/>
        <v>2.3882541523086411</v>
      </c>
      <c r="AC168" s="22">
        <f t="shared" si="436"/>
        <v>2.4360192353548138</v>
      </c>
      <c r="AD168" s="22">
        <f t="shared" si="436"/>
        <v>2.4847396200619101</v>
      </c>
      <c r="AE168" s="22">
        <f t="shared" si="436"/>
        <v>2.5344344124631482</v>
      </c>
      <c r="AF168" s="22">
        <f t="shared" si="436"/>
        <v>2.5851231007124111</v>
      </c>
      <c r="AG168" s="22">
        <f t="shared" si="436"/>
        <v>2.6368255627266595</v>
      </c>
      <c r="AH168" s="22">
        <f t="shared" si="436"/>
        <v>2.6895620739811927</v>
      </c>
      <c r="AI168" s="22">
        <f t="shared" si="436"/>
        <v>2.7433533154608165</v>
      </c>
      <c r="AJ168" s="22">
        <f t="shared" si="436"/>
        <v>2.7982203817700331</v>
      </c>
      <c r="AK168" s="22">
        <f t="shared" si="436"/>
        <v>2.854184789405434</v>
      </c>
      <c r="AL168" s="22">
        <f t="shared" si="436"/>
        <v>2.9112684851935429</v>
      </c>
      <c r="AM168" s="22">
        <f t="shared" si="436"/>
        <v>2.9694938548974137</v>
      </c>
      <c r="AN168" s="22">
        <f t="shared" si="436"/>
        <v>3.0288837319953621</v>
      </c>
      <c r="AO168" s="22">
        <f t="shared" si="436"/>
        <v>3.0894614066352695</v>
      </c>
      <c r="AP168" s="22">
        <f t="shared" si="436"/>
        <v>3.1512506347679747</v>
      </c>
    </row>
    <row r="169" spans="1:42" x14ac:dyDescent="0.3">
      <c r="C169" s="1"/>
      <c r="D169" s="1"/>
    </row>
    <row r="170" spans="1:42" x14ac:dyDescent="0.3">
      <c r="C170" s="1"/>
      <c r="D170" s="1"/>
      <c r="E170" t="s">
        <v>79</v>
      </c>
      <c r="F170" t="s">
        <v>59</v>
      </c>
      <c r="H170" s="2">
        <f>SUM(H161:H163)/1000</f>
        <v>0.26</v>
      </c>
      <c r="I170" s="2">
        <f t="shared" ref="I170:AP170" si="437">SUM(I161:I163)/1000</f>
        <v>0.52</v>
      </c>
      <c r="J170" s="2">
        <f t="shared" si="437"/>
        <v>0.78</v>
      </c>
      <c r="K170" s="2">
        <f t="shared" si="437"/>
        <v>1.04</v>
      </c>
      <c r="L170" s="2">
        <f t="shared" si="437"/>
        <v>1.04</v>
      </c>
      <c r="M170" s="2">
        <f t="shared" si="437"/>
        <v>1.04</v>
      </c>
      <c r="N170" s="2">
        <f t="shared" si="437"/>
        <v>1.04</v>
      </c>
      <c r="O170" s="2">
        <f t="shared" si="437"/>
        <v>1.04</v>
      </c>
      <c r="P170" s="2">
        <f t="shared" si="437"/>
        <v>1.04</v>
      </c>
      <c r="Q170" s="2">
        <f t="shared" si="437"/>
        <v>1.04</v>
      </c>
      <c r="R170" s="2">
        <f t="shared" si="437"/>
        <v>1.04</v>
      </c>
      <c r="S170" s="2">
        <f t="shared" si="437"/>
        <v>1.04</v>
      </c>
      <c r="T170" s="2">
        <f t="shared" si="437"/>
        <v>1.04</v>
      </c>
      <c r="U170" s="2">
        <f t="shared" si="437"/>
        <v>1.04</v>
      </c>
      <c r="V170" s="2">
        <f t="shared" si="437"/>
        <v>1.04</v>
      </c>
      <c r="W170" s="2">
        <f t="shared" si="437"/>
        <v>1.04</v>
      </c>
      <c r="X170" s="2">
        <f t="shared" si="437"/>
        <v>1.04</v>
      </c>
      <c r="Y170" s="2">
        <f t="shared" si="437"/>
        <v>1.04</v>
      </c>
      <c r="Z170" s="2">
        <f t="shared" si="437"/>
        <v>1.04</v>
      </c>
      <c r="AA170" s="2">
        <f t="shared" si="437"/>
        <v>1.04</v>
      </c>
      <c r="AB170" s="2">
        <f t="shared" si="437"/>
        <v>1.04</v>
      </c>
      <c r="AC170" s="2">
        <f t="shared" si="437"/>
        <v>1.04</v>
      </c>
      <c r="AD170" s="2">
        <f t="shared" si="437"/>
        <v>1.04</v>
      </c>
      <c r="AE170" s="2">
        <f t="shared" si="437"/>
        <v>1.04</v>
      </c>
      <c r="AF170" s="2">
        <f t="shared" si="437"/>
        <v>1.04</v>
      </c>
      <c r="AG170" s="2">
        <f t="shared" si="437"/>
        <v>1.04</v>
      </c>
      <c r="AH170" s="2">
        <f t="shared" si="437"/>
        <v>1.04</v>
      </c>
      <c r="AI170" s="2">
        <f t="shared" si="437"/>
        <v>1.04</v>
      </c>
      <c r="AJ170" s="2">
        <f t="shared" si="437"/>
        <v>1.04</v>
      </c>
      <c r="AK170" s="2">
        <f t="shared" si="437"/>
        <v>1.04</v>
      </c>
      <c r="AL170" s="2">
        <f t="shared" si="437"/>
        <v>1.04</v>
      </c>
      <c r="AM170" s="2">
        <f t="shared" si="437"/>
        <v>1.04</v>
      </c>
      <c r="AN170" s="2">
        <f t="shared" si="437"/>
        <v>1.04</v>
      </c>
      <c r="AO170" s="2">
        <f t="shared" si="437"/>
        <v>1.04</v>
      </c>
      <c r="AP170" s="2">
        <f t="shared" si="437"/>
        <v>1.04</v>
      </c>
    </row>
    <row r="171" spans="1:42" x14ac:dyDescent="0.3">
      <c r="C171" s="1"/>
      <c r="D171" s="1"/>
      <c r="E171" t="s">
        <v>80</v>
      </c>
      <c r="F171" t="s">
        <v>7</v>
      </c>
      <c r="H171" s="2">
        <f>H154*H165+H161*H166+H162*H167+H163*H168</f>
        <v>629.3094000000001</v>
      </c>
      <c r="I171" s="2">
        <f t="shared" ref="I171:AP171" si="438">I154*I165+I161*I166+I162*I167+I163*I168</f>
        <v>1322.3049112800002</v>
      </c>
      <c r="J171" s="2">
        <f t="shared" si="438"/>
        <v>2083.8203096861521</v>
      </c>
      <c r="K171" s="2">
        <f t="shared" si="438"/>
        <v>2919.0154898083624</v>
      </c>
      <c r="L171" s="2">
        <f t="shared" si="438"/>
        <v>2977.3957996045292</v>
      </c>
      <c r="M171" s="2">
        <f t="shared" si="438"/>
        <v>3036.9437155966202</v>
      </c>
      <c r="N171" s="2">
        <f t="shared" si="438"/>
        <v>3097.682589908552</v>
      </c>
      <c r="O171" s="2">
        <f t="shared" si="438"/>
        <v>3159.6362417067235</v>
      </c>
      <c r="P171" s="2">
        <f t="shared" si="438"/>
        <v>3222.8289665408579</v>
      </c>
      <c r="Q171" s="2">
        <f t="shared" si="438"/>
        <v>3287.2855458716758</v>
      </c>
      <c r="R171" s="2">
        <f t="shared" si="438"/>
        <v>3353.0312567891092</v>
      </c>
      <c r="S171" s="2">
        <f t="shared" si="438"/>
        <v>3420.0918819248914</v>
      </c>
      <c r="T171" s="2">
        <f t="shared" si="438"/>
        <v>3488.4937195633893</v>
      </c>
      <c r="U171" s="2">
        <f t="shared" si="438"/>
        <v>3558.2635939546576</v>
      </c>
      <c r="V171" s="2">
        <f t="shared" si="438"/>
        <v>3629.42886583375</v>
      </c>
      <c r="W171" s="2">
        <f t="shared" si="438"/>
        <v>3702.0174431504256</v>
      </c>
      <c r="X171" s="2">
        <f t="shared" si="438"/>
        <v>3776.0577920134338</v>
      </c>
      <c r="Y171" s="2">
        <f t="shared" si="438"/>
        <v>3851.5789478537026</v>
      </c>
      <c r="Z171" s="2">
        <f t="shared" si="438"/>
        <v>3928.6105268107767</v>
      </c>
      <c r="AA171" s="2">
        <f t="shared" si="438"/>
        <v>4007.1827373469923</v>
      </c>
      <c r="AB171" s="2">
        <f t="shared" si="438"/>
        <v>4087.3263920939326</v>
      </c>
      <c r="AC171" s="2">
        <f t="shared" si="438"/>
        <v>4169.072919935812</v>
      </c>
      <c r="AD171" s="2">
        <f t="shared" si="438"/>
        <v>4252.454378334528</v>
      </c>
      <c r="AE171" s="2">
        <f t="shared" si="438"/>
        <v>4337.503465901219</v>
      </c>
      <c r="AF171" s="2">
        <f t="shared" si="438"/>
        <v>4424.2535352192426</v>
      </c>
      <c r="AG171" s="2">
        <f t="shared" si="438"/>
        <v>4512.7386059236269</v>
      </c>
      <c r="AH171" s="2">
        <f t="shared" si="438"/>
        <v>4602.9933780420997</v>
      </c>
      <c r="AI171" s="2">
        <f t="shared" si="438"/>
        <v>4695.0532456029423</v>
      </c>
      <c r="AJ171" s="2">
        <f t="shared" si="438"/>
        <v>4788.9543105150005</v>
      </c>
      <c r="AK171" s="2">
        <f t="shared" si="438"/>
        <v>4884.7333967253016</v>
      </c>
      <c r="AL171" s="2">
        <f t="shared" si="438"/>
        <v>4982.4280646598072</v>
      </c>
      <c r="AM171" s="2">
        <f t="shared" si="438"/>
        <v>5082.0766259530037</v>
      </c>
      <c r="AN171" s="2">
        <f t="shared" si="438"/>
        <v>5183.7181584720638</v>
      </c>
      <c r="AO171" s="2">
        <f t="shared" si="438"/>
        <v>5287.3925216415055</v>
      </c>
      <c r="AP171" s="2">
        <f t="shared" si="438"/>
        <v>5393.1403720743356</v>
      </c>
    </row>
    <row r="172" spans="1:42" x14ac:dyDescent="0.3">
      <c r="C172" s="1"/>
      <c r="D172" s="1"/>
    </row>
    <row r="173" spans="1:42" x14ac:dyDescent="0.3">
      <c r="C173" s="1"/>
      <c r="D173" s="3" t="s">
        <v>81</v>
      </c>
    </row>
    <row r="174" spans="1:42" x14ac:dyDescent="0.3">
      <c r="C174" s="1"/>
      <c r="D174" s="3"/>
      <c r="E174" t="s">
        <v>92</v>
      </c>
      <c r="F174" t="s">
        <v>3</v>
      </c>
      <c r="H174">
        <f t="shared" ref="H174:AP174" si="439">SUM(H93,H114,H135,H156)</f>
        <v>21</v>
      </c>
      <c r="I174">
        <f t="shared" si="439"/>
        <v>73</v>
      </c>
      <c r="J174">
        <f t="shared" si="439"/>
        <v>205</v>
      </c>
      <c r="K174">
        <f t="shared" si="439"/>
        <v>117</v>
      </c>
      <c r="L174">
        <f t="shared" si="439"/>
        <v>70</v>
      </c>
      <c r="M174">
        <f t="shared" si="439"/>
        <v>20</v>
      </c>
      <c r="N174">
        <f t="shared" si="439"/>
        <v>20</v>
      </c>
      <c r="O174">
        <f t="shared" si="439"/>
        <v>20</v>
      </c>
      <c r="P174">
        <f t="shared" si="439"/>
        <v>20</v>
      </c>
      <c r="Q174">
        <f t="shared" si="439"/>
        <v>20</v>
      </c>
      <c r="R174">
        <f t="shared" si="439"/>
        <v>0</v>
      </c>
      <c r="S174">
        <f t="shared" si="439"/>
        <v>0</v>
      </c>
      <c r="T174">
        <f t="shared" si="439"/>
        <v>0</v>
      </c>
      <c r="U174">
        <f t="shared" si="439"/>
        <v>0</v>
      </c>
      <c r="V174">
        <f t="shared" si="439"/>
        <v>0</v>
      </c>
      <c r="W174">
        <f t="shared" si="439"/>
        <v>0</v>
      </c>
      <c r="X174">
        <f t="shared" si="439"/>
        <v>0</v>
      </c>
      <c r="Y174">
        <f t="shared" si="439"/>
        <v>0</v>
      </c>
      <c r="Z174">
        <f t="shared" si="439"/>
        <v>0</v>
      </c>
      <c r="AA174">
        <f t="shared" si="439"/>
        <v>20</v>
      </c>
      <c r="AB174">
        <f t="shared" si="439"/>
        <v>20</v>
      </c>
      <c r="AC174">
        <f t="shared" si="439"/>
        <v>0</v>
      </c>
      <c r="AD174">
        <f t="shared" si="439"/>
        <v>0</v>
      </c>
      <c r="AE174">
        <f t="shared" si="439"/>
        <v>0</v>
      </c>
      <c r="AF174">
        <f t="shared" si="439"/>
        <v>0</v>
      </c>
      <c r="AG174">
        <f t="shared" si="439"/>
        <v>0</v>
      </c>
      <c r="AH174">
        <f t="shared" si="439"/>
        <v>0</v>
      </c>
      <c r="AI174">
        <f t="shared" si="439"/>
        <v>0</v>
      </c>
      <c r="AJ174">
        <f t="shared" si="439"/>
        <v>0</v>
      </c>
      <c r="AK174">
        <f t="shared" si="439"/>
        <v>0</v>
      </c>
      <c r="AL174">
        <f t="shared" si="439"/>
        <v>0</v>
      </c>
      <c r="AM174">
        <f t="shared" si="439"/>
        <v>0</v>
      </c>
      <c r="AN174">
        <f t="shared" si="439"/>
        <v>0</v>
      </c>
      <c r="AO174">
        <f t="shared" si="439"/>
        <v>0</v>
      </c>
      <c r="AP174">
        <f t="shared" si="439"/>
        <v>0</v>
      </c>
    </row>
    <row r="175" spans="1:42" x14ac:dyDescent="0.3">
      <c r="C175" s="1"/>
      <c r="D175" s="1"/>
      <c r="E175" t="s">
        <v>91</v>
      </c>
      <c r="F175" t="s">
        <v>3</v>
      </c>
      <c r="H175">
        <f t="shared" ref="H175:AP175" si="440">SUM(H94,H115,H136,H157)</f>
        <v>21</v>
      </c>
      <c r="I175">
        <f t="shared" si="440"/>
        <v>94</v>
      </c>
      <c r="J175">
        <f t="shared" si="440"/>
        <v>299</v>
      </c>
      <c r="K175">
        <f t="shared" si="440"/>
        <v>416</v>
      </c>
      <c r="L175">
        <f t="shared" si="440"/>
        <v>486</v>
      </c>
      <c r="M175">
        <f t="shared" si="440"/>
        <v>506</v>
      </c>
      <c r="N175">
        <f t="shared" si="440"/>
        <v>526</v>
      </c>
      <c r="O175">
        <f t="shared" si="440"/>
        <v>546</v>
      </c>
      <c r="P175">
        <f t="shared" si="440"/>
        <v>566</v>
      </c>
      <c r="Q175">
        <f t="shared" si="440"/>
        <v>586</v>
      </c>
      <c r="R175">
        <f t="shared" si="440"/>
        <v>586</v>
      </c>
      <c r="S175">
        <f t="shared" si="440"/>
        <v>586</v>
      </c>
      <c r="T175">
        <f t="shared" si="440"/>
        <v>586</v>
      </c>
      <c r="U175">
        <f t="shared" si="440"/>
        <v>586</v>
      </c>
      <c r="V175">
        <f t="shared" si="440"/>
        <v>586</v>
      </c>
      <c r="W175">
        <f t="shared" si="440"/>
        <v>586</v>
      </c>
      <c r="X175">
        <f t="shared" si="440"/>
        <v>586</v>
      </c>
      <c r="Y175">
        <f t="shared" si="440"/>
        <v>586</v>
      </c>
      <c r="Z175">
        <f t="shared" si="440"/>
        <v>586</v>
      </c>
      <c r="AA175">
        <f t="shared" si="440"/>
        <v>606</v>
      </c>
      <c r="AB175">
        <f t="shared" si="440"/>
        <v>626</v>
      </c>
      <c r="AC175">
        <f t="shared" si="440"/>
        <v>626</v>
      </c>
      <c r="AD175">
        <f t="shared" si="440"/>
        <v>626</v>
      </c>
      <c r="AE175">
        <f t="shared" si="440"/>
        <v>626</v>
      </c>
      <c r="AF175">
        <f t="shared" si="440"/>
        <v>626</v>
      </c>
      <c r="AG175">
        <f t="shared" si="440"/>
        <v>626</v>
      </c>
      <c r="AH175">
        <f t="shared" si="440"/>
        <v>626</v>
      </c>
      <c r="AI175">
        <f t="shared" si="440"/>
        <v>626</v>
      </c>
      <c r="AJ175">
        <f t="shared" si="440"/>
        <v>626</v>
      </c>
      <c r="AK175">
        <f t="shared" si="440"/>
        <v>626</v>
      </c>
      <c r="AL175">
        <f t="shared" si="440"/>
        <v>626</v>
      </c>
      <c r="AM175">
        <f t="shared" si="440"/>
        <v>626</v>
      </c>
      <c r="AN175">
        <f t="shared" si="440"/>
        <v>626</v>
      </c>
      <c r="AO175">
        <f t="shared" si="440"/>
        <v>626</v>
      </c>
      <c r="AP175">
        <f t="shared" si="440"/>
        <v>626</v>
      </c>
    </row>
    <row r="176" spans="1:42" x14ac:dyDescent="0.3">
      <c r="C176" s="1"/>
      <c r="D176" s="1"/>
      <c r="E176" t="s">
        <v>82</v>
      </c>
      <c r="F176" t="s">
        <v>59</v>
      </c>
      <c r="H176" s="2">
        <f t="shared" ref="H176:AP176" si="441">SUM(H107,H128,H149,H170)</f>
        <v>6.26</v>
      </c>
      <c r="I176" s="2">
        <f t="shared" si="441"/>
        <v>28.419999999999998</v>
      </c>
      <c r="J176" s="2">
        <f t="shared" si="441"/>
        <v>90.48</v>
      </c>
      <c r="K176" s="2">
        <f t="shared" si="441"/>
        <v>124.04</v>
      </c>
      <c r="L176" s="2">
        <f t="shared" si="441"/>
        <v>145.04</v>
      </c>
      <c r="M176" s="2">
        <f t="shared" si="441"/>
        <v>151.04</v>
      </c>
      <c r="N176" s="2">
        <f t="shared" si="441"/>
        <v>157.04</v>
      </c>
      <c r="O176" s="2">
        <f t="shared" si="441"/>
        <v>163.04</v>
      </c>
      <c r="P176" s="2">
        <f t="shared" si="441"/>
        <v>169.04</v>
      </c>
      <c r="Q176" s="2">
        <f t="shared" si="441"/>
        <v>175.04</v>
      </c>
      <c r="R176" s="2">
        <f t="shared" si="441"/>
        <v>175.04</v>
      </c>
      <c r="S176" s="2">
        <f t="shared" si="441"/>
        <v>175.04</v>
      </c>
      <c r="T176" s="2">
        <f t="shared" si="441"/>
        <v>175.04</v>
      </c>
      <c r="U176" s="2">
        <f t="shared" si="441"/>
        <v>175.04</v>
      </c>
      <c r="V176" s="2">
        <f t="shared" si="441"/>
        <v>175.04</v>
      </c>
      <c r="W176" s="2">
        <f t="shared" si="441"/>
        <v>175.04</v>
      </c>
      <c r="X176" s="2">
        <f t="shared" si="441"/>
        <v>175.04</v>
      </c>
      <c r="Y176" s="2">
        <f t="shared" si="441"/>
        <v>175.04</v>
      </c>
      <c r="Z176" s="2">
        <f t="shared" si="441"/>
        <v>175.04</v>
      </c>
      <c r="AA176" s="2">
        <f t="shared" si="441"/>
        <v>181.04</v>
      </c>
      <c r="AB176" s="2">
        <f t="shared" si="441"/>
        <v>187.04</v>
      </c>
      <c r="AC176" s="2">
        <f t="shared" si="441"/>
        <v>187.04</v>
      </c>
      <c r="AD176" s="2">
        <f t="shared" si="441"/>
        <v>187.04</v>
      </c>
      <c r="AE176" s="2">
        <f t="shared" si="441"/>
        <v>187.04</v>
      </c>
      <c r="AF176" s="2">
        <f t="shared" si="441"/>
        <v>187.04</v>
      </c>
      <c r="AG176" s="2">
        <f t="shared" si="441"/>
        <v>187.04</v>
      </c>
      <c r="AH176" s="2">
        <f t="shared" si="441"/>
        <v>187.04</v>
      </c>
      <c r="AI176" s="2">
        <f t="shared" si="441"/>
        <v>187.04</v>
      </c>
      <c r="AJ176" s="2">
        <f t="shared" si="441"/>
        <v>187.04</v>
      </c>
      <c r="AK176" s="2">
        <f t="shared" si="441"/>
        <v>187.04</v>
      </c>
      <c r="AL176" s="2">
        <f t="shared" si="441"/>
        <v>187.04</v>
      </c>
      <c r="AM176" s="2">
        <f t="shared" si="441"/>
        <v>187.04</v>
      </c>
      <c r="AN176" s="2">
        <f t="shared" si="441"/>
        <v>187.04</v>
      </c>
      <c r="AO176" s="2">
        <f t="shared" si="441"/>
        <v>187.04</v>
      </c>
      <c r="AP176" s="2">
        <f t="shared" si="441"/>
        <v>187.04</v>
      </c>
    </row>
    <row r="177" spans="1:42" x14ac:dyDescent="0.3">
      <c r="C177" s="1"/>
      <c r="D177" s="1"/>
      <c r="E177" t="s">
        <v>83</v>
      </c>
      <c r="F177" t="s">
        <v>7</v>
      </c>
      <c r="H177" s="2">
        <f t="shared" ref="H177:AP177" si="442">SUM(H108,H129,H150,H171)</f>
        <v>14392.169400000001</v>
      </c>
      <c r="I177" s="2">
        <f t="shared" si="442"/>
        <v>68298.483556079998</v>
      </c>
      <c r="J177" s="2">
        <f t="shared" si="442"/>
        <v>228370.23947059643</v>
      </c>
      <c r="K177" s="2">
        <f t="shared" si="442"/>
        <v>328049.34054932697</v>
      </c>
      <c r="L177" s="2">
        <f t="shared" si="442"/>
        <v>391585.95232353039</v>
      </c>
      <c r="M177" s="2">
        <f t="shared" si="442"/>
        <v>416021.99635928142</v>
      </c>
      <c r="N177" s="2">
        <f t="shared" si="442"/>
        <v>441278.84777553304</v>
      </c>
      <c r="O177" s="2">
        <f t="shared" si="442"/>
        <v>467379.56444989092</v>
      </c>
      <c r="P177" s="2">
        <f t="shared" si="442"/>
        <v>494347.79825211299</v>
      </c>
      <c r="Q177" s="2">
        <f t="shared" si="442"/>
        <v>522207.80958064389</v>
      </c>
      <c r="R177" s="2">
        <f t="shared" si="442"/>
        <v>532651.96577225684</v>
      </c>
      <c r="S177" s="2">
        <f t="shared" si="442"/>
        <v>543305.00508770207</v>
      </c>
      <c r="T177" s="2">
        <f t="shared" si="442"/>
        <v>554171.10518945602</v>
      </c>
      <c r="U177" s="2">
        <f t="shared" si="442"/>
        <v>565254.52729324519</v>
      </c>
      <c r="V177" s="2">
        <f t="shared" si="442"/>
        <v>576559.6178391102</v>
      </c>
      <c r="W177" s="2">
        <f t="shared" si="442"/>
        <v>588090.81019589223</v>
      </c>
      <c r="X177" s="2">
        <f t="shared" si="442"/>
        <v>599852.62639981031</v>
      </c>
      <c r="Y177" s="2">
        <f t="shared" si="442"/>
        <v>611849.67892780632</v>
      </c>
      <c r="Z177" s="2">
        <f t="shared" si="442"/>
        <v>624086.67250636255</v>
      </c>
      <c r="AA177" s="2">
        <f t="shared" si="442"/>
        <v>658477.46015483933</v>
      </c>
      <c r="AB177" s="2">
        <f t="shared" si="442"/>
        <v>693994.24464025279</v>
      </c>
      <c r="AC177" s="2">
        <f t="shared" si="442"/>
        <v>707874.1295330578</v>
      </c>
      <c r="AD177" s="2">
        <f t="shared" si="442"/>
        <v>722031.61212371918</v>
      </c>
      <c r="AE177" s="2">
        <f t="shared" si="442"/>
        <v>736472.24436619342</v>
      </c>
      <c r="AF177" s="2">
        <f t="shared" si="442"/>
        <v>751201.68925351719</v>
      </c>
      <c r="AG177" s="2">
        <f t="shared" si="442"/>
        <v>766225.72303858772</v>
      </c>
      <c r="AH177" s="2">
        <f t="shared" si="442"/>
        <v>781550.23749935941</v>
      </c>
      <c r="AI177" s="2">
        <f t="shared" si="442"/>
        <v>797181.24224934669</v>
      </c>
      <c r="AJ177" s="2">
        <f t="shared" si="442"/>
        <v>813124.86709433363</v>
      </c>
      <c r="AK177" s="2">
        <f t="shared" si="442"/>
        <v>829387.36443622026</v>
      </c>
      <c r="AL177" s="2">
        <f t="shared" si="442"/>
        <v>845975.11172494467</v>
      </c>
      <c r="AM177" s="2">
        <f t="shared" si="442"/>
        <v>862894.61395944364</v>
      </c>
      <c r="AN177" s="2">
        <f t="shared" si="442"/>
        <v>880152.50623863249</v>
      </c>
      <c r="AO177" s="2">
        <f t="shared" si="442"/>
        <v>897755.55636340508</v>
      </c>
      <c r="AP177" s="2">
        <f t="shared" si="442"/>
        <v>915710.66749067337</v>
      </c>
    </row>
    <row r="178" spans="1:42" x14ac:dyDescent="0.3">
      <c r="C178" s="1"/>
      <c r="D178" s="1"/>
    </row>
    <row r="179" spans="1:42" x14ac:dyDescent="0.3">
      <c r="C179" s="1"/>
      <c r="D179" s="1"/>
      <c r="E179" s="4" t="s">
        <v>85</v>
      </c>
      <c r="F179" s="4" t="s">
        <v>86</v>
      </c>
      <c r="G179" s="4"/>
      <c r="H179" s="10">
        <f>H176*1000/H175</f>
        <v>298.09523809523807</v>
      </c>
      <c r="I179" s="10">
        <f t="shared" ref="I179:AP179" si="443">I176*1000/I175</f>
        <v>302.34042553191483</v>
      </c>
      <c r="J179" s="10">
        <f t="shared" si="443"/>
        <v>302.60869565217394</v>
      </c>
      <c r="K179" s="10">
        <f t="shared" si="443"/>
        <v>298.17307692307691</v>
      </c>
      <c r="L179" s="10">
        <f t="shared" si="443"/>
        <v>298.43621399176953</v>
      </c>
      <c r="M179" s="10">
        <f t="shared" si="443"/>
        <v>298.498023715415</v>
      </c>
      <c r="N179" s="10">
        <f t="shared" si="443"/>
        <v>298.55513307984791</v>
      </c>
      <c r="O179" s="10">
        <f t="shared" si="443"/>
        <v>298.60805860805863</v>
      </c>
      <c r="P179" s="10">
        <f t="shared" si="443"/>
        <v>298.65724381625444</v>
      </c>
      <c r="Q179" s="10">
        <f t="shared" si="443"/>
        <v>298.70307167235495</v>
      </c>
      <c r="R179" s="10">
        <f t="shared" si="443"/>
        <v>298.70307167235495</v>
      </c>
      <c r="S179" s="10">
        <f t="shared" si="443"/>
        <v>298.70307167235495</v>
      </c>
      <c r="T179" s="10">
        <f t="shared" si="443"/>
        <v>298.70307167235495</v>
      </c>
      <c r="U179" s="10">
        <f t="shared" si="443"/>
        <v>298.70307167235495</v>
      </c>
      <c r="V179" s="10">
        <f t="shared" si="443"/>
        <v>298.70307167235495</v>
      </c>
      <c r="W179" s="10">
        <f t="shared" si="443"/>
        <v>298.70307167235495</v>
      </c>
      <c r="X179" s="10">
        <f t="shared" si="443"/>
        <v>298.70307167235495</v>
      </c>
      <c r="Y179" s="10">
        <f t="shared" si="443"/>
        <v>298.70307167235495</v>
      </c>
      <c r="Z179" s="10">
        <f t="shared" si="443"/>
        <v>298.70307167235495</v>
      </c>
      <c r="AA179" s="10">
        <f t="shared" si="443"/>
        <v>298.74587458745873</v>
      </c>
      <c r="AB179" s="10">
        <f t="shared" si="443"/>
        <v>298.78594249201279</v>
      </c>
      <c r="AC179" s="10">
        <f t="shared" si="443"/>
        <v>298.78594249201279</v>
      </c>
      <c r="AD179" s="10">
        <f t="shared" si="443"/>
        <v>298.78594249201279</v>
      </c>
      <c r="AE179" s="10">
        <f t="shared" si="443"/>
        <v>298.78594249201279</v>
      </c>
      <c r="AF179" s="10">
        <f t="shared" si="443"/>
        <v>298.78594249201279</v>
      </c>
      <c r="AG179" s="10">
        <f t="shared" si="443"/>
        <v>298.78594249201279</v>
      </c>
      <c r="AH179" s="10">
        <f t="shared" si="443"/>
        <v>298.78594249201279</v>
      </c>
      <c r="AI179" s="10">
        <f t="shared" si="443"/>
        <v>298.78594249201279</v>
      </c>
      <c r="AJ179" s="10">
        <f t="shared" si="443"/>
        <v>298.78594249201279</v>
      </c>
      <c r="AK179" s="10">
        <f t="shared" si="443"/>
        <v>298.78594249201279</v>
      </c>
      <c r="AL179" s="10">
        <f t="shared" si="443"/>
        <v>298.78594249201279</v>
      </c>
      <c r="AM179" s="10">
        <f t="shared" si="443"/>
        <v>298.78594249201279</v>
      </c>
      <c r="AN179" s="10">
        <f t="shared" si="443"/>
        <v>298.78594249201279</v>
      </c>
      <c r="AO179" s="10">
        <f t="shared" si="443"/>
        <v>298.78594249201279</v>
      </c>
      <c r="AP179" s="10">
        <f t="shared" si="443"/>
        <v>298.78594249201279</v>
      </c>
    </row>
    <row r="180" spans="1:42" x14ac:dyDescent="0.3">
      <c r="C180" s="1"/>
      <c r="D180" s="1"/>
      <c r="E180" s="4" t="s">
        <v>84</v>
      </c>
      <c r="F180" s="4" t="s">
        <v>22</v>
      </c>
      <c r="G180" s="4"/>
      <c r="H180" s="10">
        <f>H177/H175</f>
        <v>685.34140000000002</v>
      </c>
      <c r="I180" s="10">
        <f t="shared" ref="I180:AP180" si="444">I177/I175</f>
        <v>726.57961229872342</v>
      </c>
      <c r="J180" s="10">
        <f t="shared" si="444"/>
        <v>763.78006511905164</v>
      </c>
      <c r="K180" s="10">
        <f t="shared" si="444"/>
        <v>788.5801455512667</v>
      </c>
      <c r="L180" s="10">
        <f t="shared" si="444"/>
        <v>805.73241218833414</v>
      </c>
      <c r="M180" s="10">
        <f t="shared" si="444"/>
        <v>822.17785841755222</v>
      </c>
      <c r="N180" s="10">
        <f t="shared" si="444"/>
        <v>838.93317067591829</v>
      </c>
      <c r="O180" s="10">
        <f t="shared" si="444"/>
        <v>856.00652829650357</v>
      </c>
      <c r="P180" s="10">
        <f t="shared" si="444"/>
        <v>873.40600397899823</v>
      </c>
      <c r="Q180" s="10">
        <f t="shared" si="444"/>
        <v>891.13960679290767</v>
      </c>
      <c r="R180" s="10">
        <f t="shared" si="444"/>
        <v>908.96239892876588</v>
      </c>
      <c r="S180" s="10">
        <f t="shared" si="444"/>
        <v>927.1416469073414</v>
      </c>
      <c r="T180" s="10">
        <f t="shared" si="444"/>
        <v>945.68447984548811</v>
      </c>
      <c r="U180" s="10">
        <f t="shared" si="444"/>
        <v>964.59816944239799</v>
      </c>
      <c r="V180" s="10">
        <f t="shared" si="444"/>
        <v>983.89013283124609</v>
      </c>
      <c r="W180" s="10">
        <f t="shared" si="444"/>
        <v>1003.5679354878707</v>
      </c>
      <c r="X180" s="10">
        <f t="shared" si="444"/>
        <v>1023.6392941976285</v>
      </c>
      <c r="Y180" s="10">
        <f t="shared" si="444"/>
        <v>1044.1120800815806</v>
      </c>
      <c r="Z180" s="10">
        <f t="shared" si="444"/>
        <v>1064.9943216832125</v>
      </c>
      <c r="AA180" s="10">
        <f t="shared" si="444"/>
        <v>1086.5964689023751</v>
      </c>
      <c r="AB180" s="10">
        <f t="shared" si="444"/>
        <v>1108.6170042176561</v>
      </c>
      <c r="AC180" s="10">
        <f t="shared" si="444"/>
        <v>1130.7893443020093</v>
      </c>
      <c r="AD180" s="10">
        <f t="shared" si="444"/>
        <v>1153.4051311880498</v>
      </c>
      <c r="AE180" s="10">
        <f t="shared" si="444"/>
        <v>1176.4732338118106</v>
      </c>
      <c r="AF180" s="10">
        <f t="shared" si="444"/>
        <v>1200.0026984880467</v>
      </c>
      <c r="AG180" s="10">
        <f t="shared" si="444"/>
        <v>1224.0027524578079</v>
      </c>
      <c r="AH180" s="10">
        <f t="shared" si="444"/>
        <v>1248.4828075069638</v>
      </c>
      <c r="AI180" s="10">
        <f t="shared" si="444"/>
        <v>1273.4524636571034</v>
      </c>
      <c r="AJ180" s="10">
        <f t="shared" si="444"/>
        <v>1298.9215129302454</v>
      </c>
      <c r="AK180" s="10">
        <f t="shared" si="444"/>
        <v>1324.8999431888503</v>
      </c>
      <c r="AL180" s="10">
        <f t="shared" si="444"/>
        <v>1351.3979420526273</v>
      </c>
      <c r="AM180" s="10">
        <f t="shared" si="444"/>
        <v>1378.4259008936799</v>
      </c>
      <c r="AN180" s="10">
        <f t="shared" si="444"/>
        <v>1405.9944189115536</v>
      </c>
      <c r="AO180" s="10">
        <f t="shared" si="444"/>
        <v>1434.1143072897844</v>
      </c>
      <c r="AP180" s="10">
        <f t="shared" si="444"/>
        <v>1462.7965934355805</v>
      </c>
    </row>
    <row r="181" spans="1:42" x14ac:dyDescent="0.3">
      <c r="C181" s="1"/>
      <c r="D181" s="1"/>
      <c r="E181" s="4" t="s">
        <v>87</v>
      </c>
      <c r="F181" s="4" t="s">
        <v>4</v>
      </c>
      <c r="G181" s="4"/>
      <c r="H181" s="10">
        <f>H177/H176</f>
        <v>2299.0685942492014</v>
      </c>
      <c r="I181" s="10">
        <f t="shared" ref="I181:AP181" si="445">I177/I176</f>
        <v>2403.1837985953553</v>
      </c>
      <c r="J181" s="10">
        <f t="shared" si="445"/>
        <v>2523.985847376176</v>
      </c>
      <c r="K181" s="10">
        <f t="shared" si="445"/>
        <v>2644.7060669890921</v>
      </c>
      <c r="L181" s="10">
        <f t="shared" si="445"/>
        <v>2699.8479889929013</v>
      </c>
      <c r="M181" s="10">
        <f t="shared" si="445"/>
        <v>2754.3829208109205</v>
      </c>
      <c r="N181" s="10">
        <f t="shared" si="445"/>
        <v>2809.9773801294768</v>
      </c>
      <c r="O181" s="10">
        <f t="shared" si="445"/>
        <v>2866.6558172834334</v>
      </c>
      <c r="P181" s="10">
        <f t="shared" si="445"/>
        <v>2924.442725107152</v>
      </c>
      <c r="Q181" s="10">
        <f t="shared" si="445"/>
        <v>2983.3627146974632</v>
      </c>
      <c r="R181" s="10">
        <f t="shared" si="445"/>
        <v>3043.0299689914127</v>
      </c>
      <c r="S181" s="10">
        <f t="shared" si="445"/>
        <v>3103.8905683712414</v>
      </c>
      <c r="T181" s="10">
        <f t="shared" si="445"/>
        <v>3165.9683797386656</v>
      </c>
      <c r="U181" s="10">
        <f t="shared" si="445"/>
        <v>3229.2877473334393</v>
      </c>
      <c r="V181" s="10">
        <f t="shared" si="445"/>
        <v>3293.8735022801088</v>
      </c>
      <c r="W181" s="10">
        <f t="shared" si="445"/>
        <v>3359.7509723257099</v>
      </c>
      <c r="X181" s="10">
        <f t="shared" si="445"/>
        <v>3426.9459917722256</v>
      </c>
      <c r="Y181" s="10">
        <f t="shared" si="445"/>
        <v>3495.4849116076689</v>
      </c>
      <c r="Z181" s="10">
        <f t="shared" si="445"/>
        <v>3565.3946098398228</v>
      </c>
      <c r="AA181" s="10">
        <f t="shared" si="445"/>
        <v>3637.1932178239026</v>
      </c>
      <c r="AB181" s="10">
        <f t="shared" si="445"/>
        <v>3710.4054995736356</v>
      </c>
      <c r="AC181" s="10">
        <f t="shared" si="445"/>
        <v>3784.6136095651082</v>
      </c>
      <c r="AD181" s="10">
        <f t="shared" si="445"/>
        <v>3860.3058817564115</v>
      </c>
      <c r="AE181" s="10">
        <f t="shared" si="445"/>
        <v>3937.5119993915391</v>
      </c>
      <c r="AF181" s="10">
        <f t="shared" si="445"/>
        <v>4016.2622393793695</v>
      </c>
      <c r="AG181" s="10">
        <f t="shared" si="445"/>
        <v>4096.5874841669574</v>
      </c>
      <c r="AH181" s="10">
        <f t="shared" si="445"/>
        <v>4178.5192338502966</v>
      </c>
      <c r="AI181" s="10">
        <f t="shared" si="445"/>
        <v>4262.0896185273032</v>
      </c>
      <c r="AJ181" s="10">
        <f t="shared" si="445"/>
        <v>4347.3314108978493</v>
      </c>
      <c r="AK181" s="10">
        <f t="shared" si="445"/>
        <v>4434.2780391158058</v>
      </c>
      <c r="AL181" s="10">
        <f t="shared" si="445"/>
        <v>4522.9635998981221</v>
      </c>
      <c r="AM181" s="10">
        <f t="shared" si="445"/>
        <v>4613.4228718960849</v>
      </c>
      <c r="AN181" s="10">
        <f t="shared" si="445"/>
        <v>4705.6913293340058</v>
      </c>
      <c r="AO181" s="10">
        <f t="shared" si="445"/>
        <v>4799.805155920686</v>
      </c>
      <c r="AP181" s="10">
        <f t="shared" si="445"/>
        <v>4895.8012590391008</v>
      </c>
    </row>
    <row r="182" spans="1:42" x14ac:dyDescent="0.3">
      <c r="C182" s="1"/>
      <c r="D182" s="1"/>
    </row>
    <row r="183" spans="1:42" x14ac:dyDescent="0.3">
      <c r="C183" s="1" t="str">
        <f>"Incremental "&amp;VLOOKUP(G4,E320:F322,2,FALSE)&amp;" Charges"</f>
        <v>Incremental Bulk Recycled Water Processing Charges</v>
      </c>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row>
    <row r="184" spans="1:42" x14ac:dyDescent="0.3">
      <c r="A184" s="15">
        <f>'Notes &amp; Assumptions'!A50</f>
        <v>37</v>
      </c>
      <c r="E184" t="s">
        <v>119</v>
      </c>
      <c r="F184" t="s">
        <v>8</v>
      </c>
      <c r="H184" s="12">
        <v>-0.01</v>
      </c>
      <c r="I184" s="12">
        <v>-0.01</v>
      </c>
      <c r="J184" s="12">
        <v>-0.01</v>
      </c>
      <c r="K184" s="12">
        <v>-0.01</v>
      </c>
      <c r="L184" s="12">
        <v>0</v>
      </c>
      <c r="M184" s="12">
        <v>0</v>
      </c>
      <c r="N184" s="12">
        <v>0</v>
      </c>
      <c r="O184" s="12">
        <v>0</v>
      </c>
      <c r="P184" s="12">
        <v>0</v>
      </c>
      <c r="Q184" s="12">
        <v>0</v>
      </c>
      <c r="R184" s="12">
        <v>0</v>
      </c>
      <c r="S184" s="12">
        <v>0</v>
      </c>
      <c r="T184" s="12">
        <v>0</v>
      </c>
      <c r="U184" s="12">
        <v>0</v>
      </c>
      <c r="V184" s="12">
        <v>0</v>
      </c>
      <c r="W184" s="12">
        <v>0</v>
      </c>
      <c r="X184" s="12">
        <v>0</v>
      </c>
      <c r="Y184" s="12">
        <v>0</v>
      </c>
      <c r="Z184" s="12">
        <v>0</v>
      </c>
      <c r="AA184" s="12">
        <v>0</v>
      </c>
      <c r="AB184" s="12">
        <v>0</v>
      </c>
      <c r="AC184" s="12">
        <v>0</v>
      </c>
      <c r="AD184" s="12">
        <v>0</v>
      </c>
      <c r="AE184" s="12">
        <v>0</v>
      </c>
      <c r="AF184" s="12">
        <v>0</v>
      </c>
      <c r="AG184" s="12">
        <v>0</v>
      </c>
      <c r="AH184" s="12">
        <v>0</v>
      </c>
      <c r="AI184" s="12">
        <v>0</v>
      </c>
      <c r="AJ184" s="12">
        <v>0</v>
      </c>
      <c r="AK184" s="12">
        <v>0</v>
      </c>
      <c r="AL184" s="12">
        <v>0</v>
      </c>
      <c r="AM184" s="12">
        <v>0</v>
      </c>
      <c r="AN184" s="12">
        <v>0</v>
      </c>
      <c r="AO184" s="12">
        <v>0</v>
      </c>
      <c r="AP184" s="12">
        <v>0</v>
      </c>
    </row>
    <row r="185" spans="1:42" x14ac:dyDescent="0.3">
      <c r="A185" s="15">
        <f>'Notes &amp; Assumptions'!A51</f>
        <v>38</v>
      </c>
      <c r="E185" t="s">
        <v>123</v>
      </c>
      <c r="F185" t="s">
        <v>4</v>
      </c>
      <c r="G185" s="11">
        <v>600</v>
      </c>
      <c r="H185" s="2">
        <f t="shared" ref="H185:AP185" si="446">G185*(1+$G$14)*(1+H184)</f>
        <v>605.88</v>
      </c>
      <c r="I185" s="2">
        <f t="shared" si="446"/>
        <v>611.81762400000002</v>
      </c>
      <c r="J185" s="2">
        <f t="shared" si="446"/>
        <v>617.81343671520006</v>
      </c>
      <c r="K185" s="2">
        <f t="shared" si="446"/>
        <v>623.86800839500893</v>
      </c>
      <c r="L185" s="2">
        <f t="shared" si="446"/>
        <v>636.34536856290913</v>
      </c>
      <c r="M185" s="2">
        <f t="shared" si="446"/>
        <v>649.07227593416735</v>
      </c>
      <c r="N185" s="2">
        <f t="shared" si="446"/>
        <v>662.05372145285071</v>
      </c>
      <c r="O185" s="2">
        <f t="shared" si="446"/>
        <v>675.2947958819077</v>
      </c>
      <c r="P185" s="2">
        <f t="shared" si="446"/>
        <v>688.80069179954592</v>
      </c>
      <c r="Q185" s="2">
        <f t="shared" si="446"/>
        <v>702.57670563553688</v>
      </c>
      <c r="R185" s="2">
        <f t="shared" si="446"/>
        <v>716.62823974824767</v>
      </c>
      <c r="S185" s="2">
        <f t="shared" si="446"/>
        <v>730.96080454321259</v>
      </c>
      <c r="T185" s="2">
        <f t="shared" si="446"/>
        <v>745.58002063407685</v>
      </c>
      <c r="U185" s="2">
        <f t="shared" si="446"/>
        <v>760.49162104675838</v>
      </c>
      <c r="V185" s="2">
        <f t="shared" si="446"/>
        <v>775.70145346769357</v>
      </c>
      <c r="W185" s="2">
        <f t="shared" si="446"/>
        <v>791.21548253704748</v>
      </c>
      <c r="X185" s="2">
        <f t="shared" si="446"/>
        <v>807.03979218778841</v>
      </c>
      <c r="Y185" s="2">
        <f t="shared" si="446"/>
        <v>823.18058803154418</v>
      </c>
      <c r="Z185" s="2">
        <f t="shared" si="446"/>
        <v>839.64419979217507</v>
      </c>
      <c r="AA185" s="2">
        <f t="shared" si="446"/>
        <v>856.43708378801864</v>
      </c>
      <c r="AB185" s="2">
        <f t="shared" si="446"/>
        <v>873.56582546377899</v>
      </c>
      <c r="AC185" s="2">
        <f t="shared" si="446"/>
        <v>891.03714197305453</v>
      </c>
      <c r="AD185" s="2">
        <f t="shared" si="446"/>
        <v>908.85788481251564</v>
      </c>
      <c r="AE185" s="2">
        <f t="shared" si="446"/>
        <v>927.03504250876597</v>
      </c>
      <c r="AF185" s="2">
        <f t="shared" si="446"/>
        <v>945.57574335894128</v>
      </c>
      <c r="AG185" s="2">
        <f t="shared" si="446"/>
        <v>964.48725822612016</v>
      </c>
      <c r="AH185" s="2">
        <f t="shared" si="446"/>
        <v>983.77700339064256</v>
      </c>
      <c r="AI185" s="2">
        <f t="shared" si="446"/>
        <v>1003.4525434584555</v>
      </c>
      <c r="AJ185" s="2">
        <f t="shared" si="446"/>
        <v>1023.5215943276246</v>
      </c>
      <c r="AK185" s="2">
        <f t="shared" si="446"/>
        <v>1043.992026214177</v>
      </c>
      <c r="AL185" s="2">
        <f t="shared" si="446"/>
        <v>1064.8718667384605</v>
      </c>
      <c r="AM185" s="2">
        <f t="shared" si="446"/>
        <v>1086.1693040732298</v>
      </c>
      <c r="AN185" s="2">
        <f t="shared" si="446"/>
        <v>1107.8926901546945</v>
      </c>
      <c r="AO185" s="2">
        <f t="shared" si="446"/>
        <v>1130.0505439577885</v>
      </c>
      <c r="AP185" s="2">
        <f t="shared" si="446"/>
        <v>1152.6515548369443</v>
      </c>
    </row>
    <row r="186" spans="1:42" x14ac:dyDescent="0.3">
      <c r="A186" s="15">
        <f>'Notes &amp; Assumptions'!A52</f>
        <v>39</v>
      </c>
      <c r="E186" t="s">
        <v>124</v>
      </c>
      <c r="F186" t="s">
        <v>7</v>
      </c>
      <c r="G186" s="2"/>
      <c r="H186" s="11">
        <v>5000</v>
      </c>
      <c r="I186" s="11">
        <v>5000</v>
      </c>
      <c r="J186" s="11">
        <v>5000</v>
      </c>
      <c r="K186" s="11">
        <v>5000</v>
      </c>
      <c r="L186" s="11">
        <v>5000</v>
      </c>
      <c r="M186" s="11">
        <v>5000</v>
      </c>
      <c r="N186" s="11">
        <v>5000</v>
      </c>
      <c r="O186" s="11">
        <v>5000</v>
      </c>
      <c r="P186" s="11">
        <v>5000</v>
      </c>
      <c r="Q186" s="11">
        <v>5000</v>
      </c>
      <c r="R186" s="11">
        <v>5000</v>
      </c>
      <c r="S186" s="11">
        <v>5000</v>
      </c>
      <c r="T186" s="11">
        <v>5000</v>
      </c>
      <c r="U186" s="11">
        <v>5000</v>
      </c>
      <c r="V186" s="11">
        <v>5000</v>
      </c>
      <c r="W186" s="11">
        <v>5000</v>
      </c>
      <c r="X186" s="11">
        <v>5000</v>
      </c>
      <c r="Y186" s="11">
        <v>5000</v>
      </c>
      <c r="Z186" s="11">
        <v>5000</v>
      </c>
      <c r="AA186" s="11">
        <v>5000</v>
      </c>
      <c r="AB186" s="11">
        <v>5000</v>
      </c>
      <c r="AC186" s="11">
        <v>5000</v>
      </c>
      <c r="AD186" s="11">
        <v>5000</v>
      </c>
      <c r="AE186" s="11">
        <v>5000</v>
      </c>
      <c r="AF186" s="11">
        <v>5000</v>
      </c>
      <c r="AG186" s="11">
        <v>5000</v>
      </c>
      <c r="AH186" s="11">
        <v>5000</v>
      </c>
      <c r="AI186" s="11">
        <v>5000</v>
      </c>
      <c r="AJ186" s="11">
        <v>5000</v>
      </c>
      <c r="AK186" s="11">
        <v>5000</v>
      </c>
      <c r="AL186" s="11">
        <v>5000</v>
      </c>
      <c r="AM186" s="11">
        <v>5000</v>
      </c>
      <c r="AN186" s="11">
        <v>5000</v>
      </c>
      <c r="AO186" s="11">
        <v>5000</v>
      </c>
      <c r="AP186" s="11">
        <v>5000</v>
      </c>
    </row>
    <row r="187" spans="1:42" x14ac:dyDescent="0.3">
      <c r="E187" t="s">
        <v>58</v>
      </c>
      <c r="F187" t="s">
        <v>7</v>
      </c>
      <c r="H187" s="2">
        <f>H185*H176+H186</f>
        <v>8792.8087999999989</v>
      </c>
      <c r="I187" s="2">
        <f t="shared" ref="I187:AP187" si="447">I185*I176+I186</f>
        <v>22387.85687408</v>
      </c>
      <c r="J187" s="2">
        <f t="shared" si="447"/>
        <v>60899.759753991304</v>
      </c>
      <c r="K187" s="2">
        <f t="shared" si="447"/>
        <v>82384.587761316914</v>
      </c>
      <c r="L187" s="2">
        <f t="shared" si="447"/>
        <v>97295.532256364342</v>
      </c>
      <c r="M187" s="2">
        <f t="shared" si="447"/>
        <v>103035.87655709664</v>
      </c>
      <c r="N187" s="2">
        <f t="shared" si="447"/>
        <v>108968.91641695568</v>
      </c>
      <c r="O187" s="2">
        <f t="shared" si="447"/>
        <v>115100.06352058622</v>
      </c>
      <c r="P187" s="2">
        <f t="shared" si="447"/>
        <v>121434.86894179524</v>
      </c>
      <c r="Q187" s="2">
        <f t="shared" si="447"/>
        <v>127979.02655444437</v>
      </c>
      <c r="R187" s="2">
        <f t="shared" si="447"/>
        <v>130438.60708553327</v>
      </c>
      <c r="S187" s="2">
        <f t="shared" si="447"/>
        <v>132947.37922724395</v>
      </c>
      <c r="T187" s="2">
        <f t="shared" si="447"/>
        <v>135506.32681178881</v>
      </c>
      <c r="U187" s="2">
        <f t="shared" si="447"/>
        <v>138116.45334802457</v>
      </c>
      <c r="V187" s="2">
        <f t="shared" si="447"/>
        <v>140778.78241498506</v>
      </c>
      <c r="W187" s="2">
        <f t="shared" si="447"/>
        <v>143494.35806328477</v>
      </c>
      <c r="X187" s="2">
        <f t="shared" si="447"/>
        <v>146264.24522455048</v>
      </c>
      <c r="Y187" s="2">
        <f t="shared" si="447"/>
        <v>149089.53012904149</v>
      </c>
      <c r="Z187" s="2">
        <f t="shared" si="447"/>
        <v>151971.32073162231</v>
      </c>
      <c r="AA187" s="2">
        <f t="shared" si="447"/>
        <v>160049.36964898289</v>
      </c>
      <c r="AB187" s="2">
        <f t="shared" si="447"/>
        <v>168391.75199474522</v>
      </c>
      <c r="AC187" s="2">
        <f t="shared" si="447"/>
        <v>171659.58703464011</v>
      </c>
      <c r="AD187" s="2">
        <f t="shared" si="447"/>
        <v>174992.7787753329</v>
      </c>
      <c r="AE187" s="2">
        <f t="shared" si="447"/>
        <v>178392.63435083957</v>
      </c>
      <c r="AF187" s="2">
        <f t="shared" si="447"/>
        <v>181860.48703785636</v>
      </c>
      <c r="AG187" s="2">
        <f t="shared" si="447"/>
        <v>185397.69677861352</v>
      </c>
      <c r="AH187" s="2">
        <f t="shared" si="447"/>
        <v>189005.65071418579</v>
      </c>
      <c r="AI187" s="2">
        <f t="shared" si="447"/>
        <v>192685.76372846949</v>
      </c>
      <c r="AJ187" s="2">
        <f t="shared" si="447"/>
        <v>196439.4790030389</v>
      </c>
      <c r="AK187" s="2">
        <f t="shared" si="447"/>
        <v>200268.26858309968</v>
      </c>
      <c r="AL187" s="2">
        <f t="shared" si="447"/>
        <v>204173.63395476164</v>
      </c>
      <c r="AM187" s="2">
        <f t="shared" si="447"/>
        <v>208157.10663385689</v>
      </c>
      <c r="AN187" s="2">
        <f t="shared" si="447"/>
        <v>212220.24876653406</v>
      </c>
      <c r="AO187" s="2">
        <f t="shared" si="447"/>
        <v>216364.65374186475</v>
      </c>
      <c r="AP187" s="2">
        <f t="shared" si="447"/>
        <v>220591.94681670205</v>
      </c>
    </row>
    <row r="188" spans="1:42" x14ac:dyDescent="0.3">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row>
    <row r="189" spans="1:42" x14ac:dyDescent="0.3">
      <c r="C189" s="1" t="s">
        <v>10</v>
      </c>
      <c r="G189" s="2"/>
    </row>
    <row r="190" spans="1:42" x14ac:dyDescent="0.3">
      <c r="C190" s="1"/>
      <c r="D190" t="s">
        <v>150</v>
      </c>
      <c r="G190" s="2"/>
    </row>
    <row r="191" spans="1:42" x14ac:dyDescent="0.3">
      <c r="A191" s="15">
        <f>'Notes &amp; Assumptions'!A53</f>
        <v>40</v>
      </c>
      <c r="C191" s="1"/>
      <c r="E191" t="s">
        <v>126</v>
      </c>
      <c r="G191" s="2"/>
      <c r="H191" s="12">
        <v>0.02</v>
      </c>
      <c r="I191" s="12">
        <v>0.02</v>
      </c>
      <c r="J191" s="12">
        <v>0.02</v>
      </c>
      <c r="K191" s="12">
        <v>0.02</v>
      </c>
      <c r="L191" s="12">
        <v>0</v>
      </c>
      <c r="M191" s="12">
        <v>0</v>
      </c>
      <c r="N191" s="12">
        <v>0</v>
      </c>
      <c r="O191" s="12">
        <v>0</v>
      </c>
      <c r="P191" s="12">
        <v>0</v>
      </c>
      <c r="Q191" s="12">
        <v>0</v>
      </c>
      <c r="R191" s="12">
        <v>0</v>
      </c>
      <c r="S191" s="12">
        <v>0</v>
      </c>
      <c r="T191" s="12">
        <v>0</v>
      </c>
      <c r="U191" s="12">
        <v>0</v>
      </c>
      <c r="V191" s="12">
        <v>0</v>
      </c>
      <c r="W191" s="12">
        <v>0</v>
      </c>
      <c r="X191" s="12">
        <v>0</v>
      </c>
      <c r="Y191" s="12">
        <v>0</v>
      </c>
      <c r="Z191" s="12">
        <v>0</v>
      </c>
      <c r="AA191" s="12">
        <v>0</v>
      </c>
      <c r="AB191" s="12">
        <v>0</v>
      </c>
      <c r="AC191" s="12">
        <v>0</v>
      </c>
      <c r="AD191" s="12">
        <v>0</v>
      </c>
      <c r="AE191" s="12">
        <v>0</v>
      </c>
      <c r="AF191" s="12">
        <v>0</v>
      </c>
      <c r="AG191" s="12">
        <v>0</v>
      </c>
      <c r="AH191" s="12">
        <v>0</v>
      </c>
      <c r="AI191" s="12">
        <v>0</v>
      </c>
      <c r="AJ191" s="12">
        <v>0</v>
      </c>
      <c r="AK191" s="12">
        <v>0</v>
      </c>
      <c r="AL191" s="12">
        <v>0</v>
      </c>
      <c r="AM191" s="12">
        <v>0</v>
      </c>
      <c r="AN191" s="12">
        <v>0</v>
      </c>
      <c r="AO191" s="12">
        <v>0</v>
      </c>
      <c r="AP191" s="12">
        <v>0</v>
      </c>
    </row>
    <row r="192" spans="1:42" x14ac:dyDescent="0.3">
      <c r="A192" s="15">
        <f>'Notes &amp; Assumptions'!A54</f>
        <v>41</v>
      </c>
      <c r="E192" t="s">
        <v>26</v>
      </c>
      <c r="F192" t="s">
        <v>22</v>
      </c>
      <c r="G192" s="11">
        <v>20</v>
      </c>
      <c r="H192" s="2">
        <f t="shared" ref="H192:AP192" si="448">G192*(1+$G$14)*(1+H$191)</f>
        <v>20.808</v>
      </c>
      <c r="I192" s="2">
        <f t="shared" si="448"/>
        <v>21.648643200000002</v>
      </c>
      <c r="J192" s="2">
        <f t="shared" si="448"/>
        <v>22.523248385280002</v>
      </c>
      <c r="K192" s="2">
        <f t="shared" si="448"/>
        <v>23.433187620045313</v>
      </c>
      <c r="L192" s="2">
        <f t="shared" si="448"/>
        <v>23.90185137244622</v>
      </c>
      <c r="M192" s="2">
        <f t="shared" si="448"/>
        <v>24.379888399895144</v>
      </c>
      <c r="N192" s="2">
        <f t="shared" si="448"/>
        <v>24.867486167893048</v>
      </c>
      <c r="O192" s="2">
        <f t="shared" si="448"/>
        <v>25.364835891250909</v>
      </c>
      <c r="P192" s="2">
        <f t="shared" si="448"/>
        <v>25.872132609075926</v>
      </c>
      <c r="Q192" s="2">
        <f t="shared" si="448"/>
        <v>26.389575261257445</v>
      </c>
      <c r="R192" s="2">
        <f t="shared" si="448"/>
        <v>26.917366766482594</v>
      </c>
      <c r="S192" s="2">
        <f t="shared" si="448"/>
        <v>27.455714101812248</v>
      </c>
      <c r="T192" s="2">
        <f t="shared" si="448"/>
        <v>28.004828383848494</v>
      </c>
      <c r="U192" s="2">
        <f t="shared" si="448"/>
        <v>28.564924951525466</v>
      </c>
      <c r="V192" s="2">
        <f t="shared" si="448"/>
        <v>29.136223450555974</v>
      </c>
      <c r="W192" s="2">
        <f t="shared" si="448"/>
        <v>29.718947919567093</v>
      </c>
      <c r="X192" s="2">
        <f t="shared" si="448"/>
        <v>30.313326877958435</v>
      </c>
      <c r="Y192" s="2">
        <f t="shared" si="448"/>
        <v>30.919593415517603</v>
      </c>
      <c r="Z192" s="2">
        <f t="shared" si="448"/>
        <v>31.537985283827958</v>
      </c>
      <c r="AA192" s="2">
        <f t="shared" si="448"/>
        <v>32.168744989504518</v>
      </c>
      <c r="AB192" s="2">
        <f t="shared" si="448"/>
        <v>32.812119889294607</v>
      </c>
      <c r="AC192" s="2">
        <f t="shared" si="448"/>
        <v>33.468362287080502</v>
      </c>
      <c r="AD192" s="2">
        <f t="shared" si="448"/>
        <v>34.137729532822114</v>
      </c>
      <c r="AE192" s="2">
        <f t="shared" si="448"/>
        <v>34.820484123478558</v>
      </c>
      <c r="AF192" s="2">
        <f t="shared" si="448"/>
        <v>35.516893805948129</v>
      </c>
      <c r="AG192" s="2">
        <f t="shared" si="448"/>
        <v>36.227231682067092</v>
      </c>
      <c r="AH192" s="2">
        <f t="shared" si="448"/>
        <v>36.951776315708436</v>
      </c>
      <c r="AI192" s="2">
        <f t="shared" si="448"/>
        <v>37.690811842022605</v>
      </c>
      <c r="AJ192" s="2">
        <f t="shared" si="448"/>
        <v>38.444628078863055</v>
      </c>
      <c r="AK192" s="2">
        <f t="shared" si="448"/>
        <v>39.213520640440315</v>
      </c>
      <c r="AL192" s="2">
        <f t="shared" si="448"/>
        <v>39.997791053249124</v>
      </c>
      <c r="AM192" s="2">
        <f t="shared" si="448"/>
        <v>40.797746874314107</v>
      </c>
      <c r="AN192" s="2">
        <f t="shared" si="448"/>
        <v>41.613701811800389</v>
      </c>
      <c r="AO192" s="2">
        <f t="shared" si="448"/>
        <v>42.445975848036397</v>
      </c>
      <c r="AP192" s="2">
        <f t="shared" si="448"/>
        <v>43.294895364997124</v>
      </c>
    </row>
    <row r="193" spans="1:44" x14ac:dyDescent="0.3">
      <c r="A193" s="15">
        <f>'Notes &amp; Assumptions'!A55</f>
        <v>42</v>
      </c>
      <c r="E193" t="s">
        <v>27</v>
      </c>
      <c r="F193" t="s">
        <v>4</v>
      </c>
      <c r="G193" s="11">
        <v>10</v>
      </c>
      <c r="H193" s="2">
        <f t="shared" ref="H193:AP193" si="449">G193*(1+$G$14)*(1+H$191)</f>
        <v>10.404</v>
      </c>
      <c r="I193" s="2">
        <f t="shared" si="449"/>
        <v>10.824321600000001</v>
      </c>
      <c r="J193" s="2">
        <f t="shared" si="449"/>
        <v>11.261624192640001</v>
      </c>
      <c r="K193" s="2">
        <f t="shared" si="449"/>
        <v>11.716593810022657</v>
      </c>
      <c r="L193" s="2">
        <f t="shared" si="449"/>
        <v>11.95092568622311</v>
      </c>
      <c r="M193" s="2">
        <f t="shared" si="449"/>
        <v>12.189944199947572</v>
      </c>
      <c r="N193" s="2">
        <f t="shared" si="449"/>
        <v>12.433743083946524</v>
      </c>
      <c r="O193" s="2">
        <f t="shared" si="449"/>
        <v>12.682417945625454</v>
      </c>
      <c r="P193" s="2">
        <f t="shared" si="449"/>
        <v>12.936066304537963</v>
      </c>
      <c r="Q193" s="2">
        <f t="shared" si="449"/>
        <v>13.194787630628722</v>
      </c>
      <c r="R193" s="2">
        <f t="shared" si="449"/>
        <v>13.458683383241297</v>
      </c>
      <c r="S193" s="2">
        <f t="shared" si="449"/>
        <v>13.727857050906124</v>
      </c>
      <c r="T193" s="2">
        <f t="shared" si="449"/>
        <v>14.002414191924247</v>
      </c>
      <c r="U193" s="2">
        <f t="shared" si="449"/>
        <v>14.282462475762733</v>
      </c>
      <c r="V193" s="2">
        <f t="shared" si="449"/>
        <v>14.568111725277987</v>
      </c>
      <c r="W193" s="2">
        <f t="shared" si="449"/>
        <v>14.859473959783546</v>
      </c>
      <c r="X193" s="2">
        <f t="shared" si="449"/>
        <v>15.156663438979217</v>
      </c>
      <c r="Y193" s="2">
        <f t="shared" si="449"/>
        <v>15.459796707758802</v>
      </c>
      <c r="Z193" s="2">
        <f t="shared" si="449"/>
        <v>15.768992641913979</v>
      </c>
      <c r="AA193" s="2">
        <f t="shared" si="449"/>
        <v>16.084372494752259</v>
      </c>
      <c r="AB193" s="2">
        <f t="shared" si="449"/>
        <v>16.406059944647303</v>
      </c>
      <c r="AC193" s="2">
        <f t="shared" si="449"/>
        <v>16.734181143540251</v>
      </c>
      <c r="AD193" s="2">
        <f t="shared" si="449"/>
        <v>17.068864766411057</v>
      </c>
      <c r="AE193" s="2">
        <f t="shared" si="449"/>
        <v>17.410242061739279</v>
      </c>
      <c r="AF193" s="2">
        <f t="shared" si="449"/>
        <v>17.758446902974065</v>
      </c>
      <c r="AG193" s="2">
        <f t="shared" si="449"/>
        <v>18.113615841033546</v>
      </c>
      <c r="AH193" s="2">
        <f t="shared" si="449"/>
        <v>18.475888157854218</v>
      </c>
      <c r="AI193" s="2">
        <f t="shared" si="449"/>
        <v>18.845405921011302</v>
      </c>
      <c r="AJ193" s="2">
        <f t="shared" si="449"/>
        <v>19.222314039431527</v>
      </c>
      <c r="AK193" s="2">
        <f t="shared" si="449"/>
        <v>19.606760320220157</v>
      </c>
      <c r="AL193" s="2">
        <f t="shared" si="449"/>
        <v>19.998895526624562</v>
      </c>
      <c r="AM193" s="2">
        <f t="shared" si="449"/>
        <v>20.398873437157054</v>
      </c>
      <c r="AN193" s="2">
        <f t="shared" si="449"/>
        <v>20.806850905900195</v>
      </c>
      <c r="AO193" s="2">
        <f t="shared" si="449"/>
        <v>21.222987924018199</v>
      </c>
      <c r="AP193" s="2">
        <f t="shared" si="449"/>
        <v>21.647447682498562</v>
      </c>
    </row>
    <row r="194" spans="1:44" x14ac:dyDescent="0.3">
      <c r="A194" s="15">
        <f>'Notes &amp; Assumptions'!A56</f>
        <v>43</v>
      </c>
      <c r="E194" t="s">
        <v>39</v>
      </c>
      <c r="F194" t="s">
        <v>7</v>
      </c>
      <c r="G194" s="2"/>
      <c r="H194" s="11">
        <v>5000</v>
      </c>
      <c r="I194" s="11">
        <v>5000</v>
      </c>
      <c r="J194" s="11">
        <v>5000</v>
      </c>
      <c r="K194" s="11">
        <v>5000</v>
      </c>
      <c r="L194" s="11">
        <v>5000</v>
      </c>
      <c r="M194" s="11">
        <v>5000</v>
      </c>
      <c r="N194" s="11">
        <v>5000</v>
      </c>
      <c r="O194" s="11">
        <v>5000</v>
      </c>
      <c r="P194" s="11">
        <v>5000</v>
      </c>
      <c r="Q194" s="11">
        <v>5000</v>
      </c>
      <c r="R194" s="11">
        <v>5000</v>
      </c>
      <c r="S194" s="11">
        <v>5000</v>
      </c>
      <c r="T194" s="11">
        <v>5000</v>
      </c>
      <c r="U194" s="11">
        <v>5000</v>
      </c>
      <c r="V194" s="11">
        <v>5000</v>
      </c>
      <c r="W194" s="11">
        <v>5000</v>
      </c>
      <c r="X194" s="11">
        <v>5000</v>
      </c>
      <c r="Y194" s="11">
        <v>5000</v>
      </c>
      <c r="Z194" s="11">
        <v>5000</v>
      </c>
      <c r="AA194" s="11">
        <v>5000</v>
      </c>
      <c r="AB194" s="11">
        <v>5000</v>
      </c>
      <c r="AC194" s="11">
        <v>5000</v>
      </c>
      <c r="AD194" s="11">
        <v>5000</v>
      </c>
      <c r="AE194" s="11">
        <v>5000</v>
      </c>
      <c r="AF194" s="11">
        <v>5000</v>
      </c>
      <c r="AG194" s="11">
        <v>5000</v>
      </c>
      <c r="AH194" s="11">
        <v>5000</v>
      </c>
      <c r="AI194" s="11">
        <v>5000</v>
      </c>
      <c r="AJ194" s="11">
        <v>5000</v>
      </c>
      <c r="AK194" s="11">
        <v>5000</v>
      </c>
      <c r="AL194" s="11">
        <v>5000</v>
      </c>
      <c r="AM194" s="11">
        <v>5000</v>
      </c>
      <c r="AN194" s="11">
        <v>5000</v>
      </c>
      <c r="AO194" s="11">
        <v>5000</v>
      </c>
      <c r="AP194" s="11">
        <v>5000</v>
      </c>
    </row>
    <row r="195" spans="1:44" x14ac:dyDescent="0.3">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row>
    <row r="196" spans="1:44" x14ac:dyDescent="0.3">
      <c r="D196" t="s">
        <v>125</v>
      </c>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row>
    <row r="197" spans="1:44" x14ac:dyDescent="0.3">
      <c r="A197" s="15">
        <f>'Notes &amp; Assumptions'!A57</f>
        <v>44</v>
      </c>
      <c r="E197" t="s">
        <v>27</v>
      </c>
      <c r="F197" t="s">
        <v>4</v>
      </c>
      <c r="G197" s="15"/>
      <c r="H197" s="11">
        <v>10</v>
      </c>
      <c r="I197" s="11">
        <v>10</v>
      </c>
      <c r="J197" s="11">
        <v>10</v>
      </c>
      <c r="K197" s="11">
        <v>10</v>
      </c>
      <c r="L197" s="11">
        <v>10</v>
      </c>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row>
    <row r="198" spans="1:44" x14ac:dyDescent="0.3">
      <c r="A198" s="15">
        <f>'Notes &amp; Assumptions'!A58</f>
        <v>45</v>
      </c>
      <c r="E198" t="s">
        <v>39</v>
      </c>
      <c r="F198" t="s">
        <v>7</v>
      </c>
      <c r="G198" s="2"/>
      <c r="H198" s="11">
        <v>5000</v>
      </c>
      <c r="I198" s="11">
        <v>5000</v>
      </c>
      <c r="J198" s="11">
        <v>5000</v>
      </c>
      <c r="K198" s="11">
        <v>5000</v>
      </c>
      <c r="L198" s="11">
        <v>5000</v>
      </c>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row>
    <row r="199" spans="1:44" x14ac:dyDescent="0.3">
      <c r="G199" s="2"/>
    </row>
    <row r="200" spans="1:44" x14ac:dyDescent="0.3">
      <c r="E200" t="s">
        <v>10</v>
      </c>
      <c r="F200" t="s">
        <v>7</v>
      </c>
      <c r="G200" s="2"/>
      <c r="H200" s="2">
        <f>H192*H175+(H193+H197)*H176+H194+H198</f>
        <v>10564.697039999999</v>
      </c>
      <c r="I200" s="2">
        <f t="shared" ref="I200:AP200" si="450">I192*I175+(I193+I197)*I176+I194+I198</f>
        <v>12626.799680672</v>
      </c>
      <c r="J200" s="2">
        <f t="shared" si="450"/>
        <v>18658.203024148788</v>
      </c>
      <c r="K200" s="2">
        <f t="shared" si="450"/>
        <v>22441.932346134061</v>
      </c>
      <c r="L200" s="2">
        <f t="shared" si="450"/>
        <v>24800.062028538661</v>
      </c>
      <c r="M200" s="2">
        <f t="shared" si="450"/>
        <v>19177.392702307025</v>
      </c>
      <c r="N200" s="2">
        <f t="shared" si="450"/>
        <v>20032.892738214709</v>
      </c>
      <c r="O200" s="2">
        <f t="shared" si="450"/>
        <v>20916.941818477771</v>
      </c>
      <c r="P200" s="2">
        <f t="shared" si="450"/>
        <v>21830.339704856073</v>
      </c>
      <c r="Q200" s="2">
        <f t="shared" si="450"/>
        <v>22773.906729962113</v>
      </c>
      <c r="R200" s="2">
        <f t="shared" si="450"/>
        <v>23129.384864561358</v>
      </c>
      <c r="S200" s="2">
        <f t="shared" si="450"/>
        <v>23491.972561852584</v>
      </c>
      <c r="T200" s="2">
        <f t="shared" si="450"/>
        <v>23861.812013089639</v>
      </c>
      <c r="U200" s="2">
        <f t="shared" si="450"/>
        <v>24239.048253351433</v>
      </c>
      <c r="V200" s="2">
        <f t="shared" si="450"/>
        <v>24623.829218418457</v>
      </c>
      <c r="W200" s="2">
        <f t="shared" si="450"/>
        <v>25016.305802786828</v>
      </c>
      <c r="X200" s="2">
        <f t="shared" si="450"/>
        <v>25416.631918842562</v>
      </c>
      <c r="Y200" s="2">
        <f t="shared" si="450"/>
        <v>25824.964557219413</v>
      </c>
      <c r="Z200" s="2">
        <f t="shared" si="450"/>
        <v>26241.463848363805</v>
      </c>
      <c r="AA200" s="2">
        <f t="shared" si="450"/>
        <v>27406.174260089687</v>
      </c>
      <c r="AB200" s="2">
        <f t="shared" si="450"/>
        <v>28608.976502745256</v>
      </c>
      <c r="AC200" s="2">
        <f t="shared" si="450"/>
        <v>29081.156032800161</v>
      </c>
      <c r="AD200" s="2">
        <f t="shared" si="450"/>
        <v>29562.779153456166</v>
      </c>
      <c r="AE200" s="2">
        <f t="shared" si="450"/>
        <v>30054.034736525293</v>
      </c>
      <c r="AF200" s="2">
        <f t="shared" si="450"/>
        <v>30555.115431255799</v>
      </c>
      <c r="AG200" s="2">
        <f t="shared" si="450"/>
        <v>31066.217739880914</v>
      </c>
      <c r="AH200" s="2">
        <f t="shared" si="450"/>
        <v>31587.542094678534</v>
      </c>
      <c r="AI200" s="2">
        <f t="shared" si="450"/>
        <v>32119.292936572107</v>
      </c>
      <c r="AJ200" s="2">
        <f t="shared" si="450"/>
        <v>32661.678795303545</v>
      </c>
      <c r="AK200" s="2">
        <f t="shared" si="450"/>
        <v>33214.912371209619</v>
      </c>
      <c r="AL200" s="2">
        <f t="shared" si="450"/>
        <v>33779.210618633806</v>
      </c>
      <c r="AM200" s="2">
        <f t="shared" si="450"/>
        <v>34354.794831006482</v>
      </c>
      <c r="AN200" s="2">
        <f t="shared" si="450"/>
        <v>34941.890727626611</v>
      </c>
      <c r="AO200" s="2">
        <f t="shared" si="450"/>
        <v>35540.728542179146</v>
      </c>
      <c r="AP200" s="2">
        <f t="shared" si="450"/>
        <v>36151.54311302273</v>
      </c>
    </row>
    <row r="201" spans="1:44" x14ac:dyDescent="0.3">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row>
    <row r="202" spans="1:44" x14ac:dyDescent="0.3">
      <c r="C202" s="1" t="s">
        <v>48</v>
      </c>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row>
    <row r="203" spans="1:44" x14ac:dyDescent="0.3">
      <c r="A203" s="15">
        <f>'Notes &amp; Assumptions'!A59</f>
        <v>46</v>
      </c>
      <c r="E203" s="11" t="s">
        <v>44</v>
      </c>
      <c r="F203" t="s">
        <v>7</v>
      </c>
      <c r="G203" s="2"/>
      <c r="H203" s="11">
        <v>5000</v>
      </c>
      <c r="I203" s="11">
        <v>5000</v>
      </c>
      <c r="J203" s="11">
        <v>5000</v>
      </c>
      <c r="K203" s="11">
        <v>5000</v>
      </c>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row>
    <row r="204" spans="1:44" x14ac:dyDescent="0.3">
      <c r="A204" s="15">
        <f>'Notes &amp; Assumptions'!A60</f>
        <v>47</v>
      </c>
      <c r="E204" s="11" t="s">
        <v>45</v>
      </c>
      <c r="F204" t="s">
        <v>7</v>
      </c>
      <c r="G204" s="2"/>
      <c r="H204" s="11">
        <v>2000</v>
      </c>
      <c r="I204" s="11">
        <v>2000</v>
      </c>
      <c r="J204" s="11">
        <v>2000</v>
      </c>
      <c r="K204" s="11">
        <v>2000</v>
      </c>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row>
    <row r="205" spans="1:44" x14ac:dyDescent="0.3">
      <c r="A205" s="15">
        <f>'Notes &amp; Assumptions'!A61</f>
        <v>48</v>
      </c>
      <c r="E205" s="11" t="s">
        <v>46</v>
      </c>
      <c r="F205" t="s">
        <v>7</v>
      </c>
      <c r="G205" s="2"/>
      <c r="H205" s="11">
        <v>1000</v>
      </c>
      <c r="I205" s="11">
        <v>1000</v>
      </c>
      <c r="J205" s="11">
        <v>1000</v>
      </c>
      <c r="K205" s="11">
        <v>1000</v>
      </c>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row>
    <row r="206" spans="1:44" x14ac:dyDescent="0.3">
      <c r="A206" s="15">
        <f>'Notes &amp; Assumptions'!A62</f>
        <v>49</v>
      </c>
      <c r="E206" s="11" t="s">
        <v>47</v>
      </c>
      <c r="F206" t="s">
        <v>7</v>
      </c>
      <c r="G206" s="2"/>
      <c r="H206" s="11">
        <v>500</v>
      </c>
      <c r="I206" s="11">
        <v>500</v>
      </c>
      <c r="J206" s="11">
        <v>500</v>
      </c>
      <c r="K206" s="11">
        <v>500</v>
      </c>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row>
    <row r="207" spans="1:44" x14ac:dyDescent="0.3">
      <c r="E207" t="s">
        <v>17</v>
      </c>
      <c r="G207" s="2"/>
      <c r="H207" s="2">
        <f>SUM(H203:H206)</f>
        <v>8500</v>
      </c>
      <c r="I207" s="2">
        <f t="shared" ref="I207:Z207" si="451">SUM(I203:I206)</f>
        <v>8500</v>
      </c>
      <c r="J207" s="2">
        <f t="shared" si="451"/>
        <v>8500</v>
      </c>
      <c r="K207" s="2">
        <f t="shared" si="451"/>
        <v>8500</v>
      </c>
      <c r="L207" s="2">
        <f t="shared" si="451"/>
        <v>0</v>
      </c>
      <c r="M207" s="2">
        <f t="shared" si="451"/>
        <v>0</v>
      </c>
      <c r="N207" s="2">
        <f t="shared" si="451"/>
        <v>0</v>
      </c>
      <c r="O207" s="2">
        <f t="shared" si="451"/>
        <v>0</v>
      </c>
      <c r="P207" s="2">
        <f t="shared" si="451"/>
        <v>0</v>
      </c>
      <c r="Q207" s="2">
        <f t="shared" si="451"/>
        <v>0</v>
      </c>
      <c r="R207" s="2">
        <f t="shared" si="451"/>
        <v>0</v>
      </c>
      <c r="S207" s="2">
        <f t="shared" si="451"/>
        <v>0</v>
      </c>
      <c r="T207" s="2">
        <f t="shared" si="451"/>
        <v>0</v>
      </c>
      <c r="U207" s="2">
        <f t="shared" si="451"/>
        <v>0</v>
      </c>
      <c r="V207" s="2">
        <f t="shared" si="451"/>
        <v>0</v>
      </c>
      <c r="W207" s="2">
        <f t="shared" si="451"/>
        <v>0</v>
      </c>
      <c r="X207" s="2">
        <f t="shared" si="451"/>
        <v>0</v>
      </c>
      <c r="Y207" s="2">
        <f t="shared" si="451"/>
        <v>0</v>
      </c>
      <c r="Z207" s="2">
        <f t="shared" si="451"/>
        <v>0</v>
      </c>
      <c r="AA207" s="2">
        <f t="shared" ref="AA207" si="452">SUM(AA203:AA206)</f>
        <v>0</v>
      </c>
      <c r="AB207" s="2">
        <f t="shared" ref="AB207" si="453">SUM(AB203:AB206)</f>
        <v>0</v>
      </c>
      <c r="AC207" s="2">
        <f t="shared" ref="AC207" si="454">SUM(AC203:AC206)</f>
        <v>0</v>
      </c>
      <c r="AD207" s="2">
        <f t="shared" ref="AD207" si="455">SUM(AD203:AD206)</f>
        <v>0</v>
      </c>
      <c r="AE207" s="2">
        <f t="shared" ref="AE207" si="456">SUM(AE203:AE206)</f>
        <v>0</v>
      </c>
      <c r="AF207" s="2">
        <f t="shared" ref="AF207" si="457">SUM(AF203:AF206)</f>
        <v>0</v>
      </c>
      <c r="AG207" s="2">
        <f t="shared" ref="AG207" si="458">SUM(AG203:AG206)</f>
        <v>0</v>
      </c>
      <c r="AH207" s="2">
        <f t="shared" ref="AH207" si="459">SUM(AH203:AH206)</f>
        <v>0</v>
      </c>
      <c r="AI207" s="2">
        <f t="shared" ref="AI207" si="460">SUM(AI203:AI206)</f>
        <v>0</v>
      </c>
      <c r="AJ207" s="2">
        <f t="shared" ref="AJ207" si="461">SUM(AJ203:AJ206)</f>
        <v>0</v>
      </c>
      <c r="AK207" s="2">
        <f t="shared" ref="AK207" si="462">SUM(AK203:AK206)</f>
        <v>0</v>
      </c>
      <c r="AL207" s="2">
        <f t="shared" ref="AL207" si="463">SUM(AL203:AL206)</f>
        <v>0</v>
      </c>
      <c r="AM207" s="2">
        <f t="shared" ref="AM207" si="464">SUM(AM203:AM206)</f>
        <v>0</v>
      </c>
      <c r="AN207" s="2">
        <f t="shared" ref="AN207" si="465">SUM(AN203:AN206)</f>
        <v>0</v>
      </c>
      <c r="AO207" s="2">
        <f t="shared" ref="AO207" si="466">SUM(AO203:AO206)</f>
        <v>0</v>
      </c>
      <c r="AP207" s="2">
        <f t="shared" ref="AP207" si="467">SUM(AP203:AP206)</f>
        <v>0</v>
      </c>
    </row>
    <row r="208" spans="1:44" x14ac:dyDescent="0.3">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row>
    <row r="209" spans="1:42" x14ac:dyDescent="0.3">
      <c r="C209" s="1" t="s">
        <v>49</v>
      </c>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row>
    <row r="210" spans="1:42" x14ac:dyDescent="0.3">
      <c r="A210" s="15">
        <f>'Notes &amp; Assumptions'!A63</f>
        <v>50</v>
      </c>
      <c r="E210" s="11" t="s">
        <v>50</v>
      </c>
      <c r="F210" t="s">
        <v>7</v>
      </c>
      <c r="G210" s="2"/>
      <c r="H210" s="11">
        <v>50</v>
      </c>
      <c r="I210" s="11">
        <v>50</v>
      </c>
      <c r="J210" s="11">
        <v>50</v>
      </c>
      <c r="K210" s="11">
        <v>50</v>
      </c>
      <c r="L210" s="11">
        <v>50</v>
      </c>
      <c r="M210" s="11">
        <v>50</v>
      </c>
      <c r="N210" s="11">
        <v>50</v>
      </c>
      <c r="O210" s="11">
        <v>50</v>
      </c>
      <c r="P210" s="11">
        <v>50</v>
      </c>
      <c r="Q210" s="11">
        <v>50</v>
      </c>
      <c r="R210" s="11">
        <v>50</v>
      </c>
      <c r="S210" s="11">
        <v>50</v>
      </c>
      <c r="T210" s="11">
        <v>50</v>
      </c>
      <c r="U210" s="11">
        <v>50</v>
      </c>
      <c r="V210" s="11">
        <v>50</v>
      </c>
      <c r="W210" s="11">
        <v>50</v>
      </c>
      <c r="X210" s="11">
        <v>50</v>
      </c>
      <c r="Y210" s="11">
        <v>50</v>
      </c>
      <c r="Z210" s="11">
        <v>50</v>
      </c>
      <c r="AA210" s="11">
        <v>50</v>
      </c>
      <c r="AB210" s="11">
        <v>50</v>
      </c>
      <c r="AC210" s="11">
        <v>50</v>
      </c>
      <c r="AD210" s="11">
        <v>50</v>
      </c>
      <c r="AE210" s="11">
        <v>50</v>
      </c>
      <c r="AF210" s="11">
        <v>50</v>
      </c>
      <c r="AG210" s="11">
        <v>50</v>
      </c>
      <c r="AH210" s="11">
        <v>50</v>
      </c>
      <c r="AI210" s="11">
        <v>50</v>
      </c>
      <c r="AJ210" s="11">
        <v>50</v>
      </c>
      <c r="AK210" s="11">
        <v>50</v>
      </c>
      <c r="AL210" s="11">
        <v>50</v>
      </c>
      <c r="AM210" s="11">
        <v>50</v>
      </c>
      <c r="AN210" s="11">
        <v>50</v>
      </c>
      <c r="AO210" s="11">
        <v>50</v>
      </c>
      <c r="AP210" s="11">
        <v>50</v>
      </c>
    </row>
    <row r="211" spans="1:42" x14ac:dyDescent="0.3">
      <c r="A211" s="15">
        <f>'Notes &amp; Assumptions'!A64</f>
        <v>51</v>
      </c>
      <c r="E211" s="11" t="s">
        <v>51</v>
      </c>
      <c r="F211" t="s">
        <v>7</v>
      </c>
      <c r="G211" s="2"/>
      <c r="H211" s="11">
        <v>20</v>
      </c>
      <c r="I211" s="11">
        <v>20</v>
      </c>
      <c r="J211" s="11">
        <v>20</v>
      </c>
      <c r="K211" s="11">
        <v>20</v>
      </c>
      <c r="L211" s="11">
        <v>20</v>
      </c>
      <c r="M211" s="11">
        <v>20</v>
      </c>
      <c r="N211" s="11">
        <v>20</v>
      </c>
      <c r="O211" s="11">
        <v>20</v>
      </c>
      <c r="P211" s="11">
        <v>20</v>
      </c>
      <c r="Q211" s="11">
        <v>20</v>
      </c>
      <c r="R211" s="11">
        <v>20</v>
      </c>
      <c r="S211" s="11">
        <v>20</v>
      </c>
      <c r="T211" s="11">
        <v>20</v>
      </c>
      <c r="U211" s="11">
        <v>20</v>
      </c>
      <c r="V211" s="11">
        <v>20</v>
      </c>
      <c r="W211" s="11">
        <v>20</v>
      </c>
      <c r="X211" s="11">
        <v>20</v>
      </c>
      <c r="Y211" s="11">
        <v>20</v>
      </c>
      <c r="Z211" s="11">
        <v>20</v>
      </c>
      <c r="AA211" s="11">
        <v>20</v>
      </c>
      <c r="AB211" s="11">
        <v>20</v>
      </c>
      <c r="AC211" s="11">
        <v>20</v>
      </c>
      <c r="AD211" s="11">
        <v>20</v>
      </c>
      <c r="AE211" s="11">
        <v>20</v>
      </c>
      <c r="AF211" s="11">
        <v>20</v>
      </c>
      <c r="AG211" s="11">
        <v>20</v>
      </c>
      <c r="AH211" s="11">
        <v>20</v>
      </c>
      <c r="AI211" s="11">
        <v>20</v>
      </c>
      <c r="AJ211" s="11">
        <v>20</v>
      </c>
      <c r="AK211" s="11">
        <v>20</v>
      </c>
      <c r="AL211" s="11">
        <v>20</v>
      </c>
      <c r="AM211" s="11">
        <v>20</v>
      </c>
      <c r="AN211" s="11">
        <v>20</v>
      </c>
      <c r="AO211" s="11">
        <v>20</v>
      </c>
      <c r="AP211" s="11">
        <v>20</v>
      </c>
    </row>
    <row r="212" spans="1:42" x14ac:dyDescent="0.3">
      <c r="A212" s="15">
        <f>'Notes &amp; Assumptions'!A65</f>
        <v>52</v>
      </c>
      <c r="E212" s="11" t="s">
        <v>52</v>
      </c>
      <c r="F212" t="s">
        <v>7</v>
      </c>
      <c r="G212" s="2"/>
      <c r="H212" s="11">
        <v>10</v>
      </c>
      <c r="I212" s="11">
        <v>10</v>
      </c>
      <c r="J212" s="11">
        <v>10</v>
      </c>
      <c r="K212" s="11">
        <v>10</v>
      </c>
      <c r="L212" s="11">
        <v>10</v>
      </c>
      <c r="M212" s="11">
        <v>10</v>
      </c>
      <c r="N212" s="11">
        <v>10</v>
      </c>
      <c r="O212" s="11">
        <v>10</v>
      </c>
      <c r="P212" s="11">
        <v>10</v>
      </c>
      <c r="Q212" s="11">
        <v>10</v>
      </c>
      <c r="R212" s="11">
        <v>10</v>
      </c>
      <c r="S212" s="11">
        <v>10</v>
      </c>
      <c r="T212" s="11">
        <v>10</v>
      </c>
      <c r="U212" s="11">
        <v>10</v>
      </c>
      <c r="V212" s="11">
        <v>10</v>
      </c>
      <c r="W212" s="11">
        <v>10</v>
      </c>
      <c r="X212" s="11">
        <v>10</v>
      </c>
      <c r="Y212" s="11">
        <v>10</v>
      </c>
      <c r="Z212" s="11">
        <v>10</v>
      </c>
      <c r="AA212" s="11">
        <v>10</v>
      </c>
      <c r="AB212" s="11">
        <v>10</v>
      </c>
      <c r="AC212" s="11">
        <v>10</v>
      </c>
      <c r="AD212" s="11">
        <v>10</v>
      </c>
      <c r="AE212" s="11">
        <v>10</v>
      </c>
      <c r="AF212" s="11">
        <v>10</v>
      </c>
      <c r="AG212" s="11">
        <v>10</v>
      </c>
      <c r="AH212" s="11">
        <v>10</v>
      </c>
      <c r="AI212" s="11">
        <v>10</v>
      </c>
      <c r="AJ212" s="11">
        <v>10</v>
      </c>
      <c r="AK212" s="11">
        <v>10</v>
      </c>
      <c r="AL212" s="11">
        <v>10</v>
      </c>
      <c r="AM212" s="11">
        <v>10</v>
      </c>
      <c r="AN212" s="11">
        <v>10</v>
      </c>
      <c r="AO212" s="11">
        <v>10</v>
      </c>
      <c r="AP212" s="11">
        <v>10</v>
      </c>
    </row>
    <row r="213" spans="1:42" x14ac:dyDescent="0.3">
      <c r="A213" s="15">
        <f>'Notes &amp; Assumptions'!A66</f>
        <v>53</v>
      </c>
      <c r="E213" s="11" t="s">
        <v>53</v>
      </c>
      <c r="F213" t="s">
        <v>7</v>
      </c>
      <c r="G213" s="2"/>
      <c r="H213" s="11">
        <v>5</v>
      </c>
      <c r="I213" s="11">
        <v>5</v>
      </c>
      <c r="J213" s="11">
        <v>5</v>
      </c>
      <c r="K213" s="11">
        <v>5</v>
      </c>
      <c r="L213" s="11">
        <v>5</v>
      </c>
      <c r="M213" s="11">
        <v>5</v>
      </c>
      <c r="N213" s="11">
        <v>5</v>
      </c>
      <c r="O213" s="11">
        <v>5</v>
      </c>
      <c r="P213" s="11">
        <v>5</v>
      </c>
      <c r="Q213" s="11">
        <v>5</v>
      </c>
      <c r="R213" s="11">
        <v>5</v>
      </c>
      <c r="S213" s="11">
        <v>5</v>
      </c>
      <c r="T213" s="11">
        <v>5</v>
      </c>
      <c r="U213" s="11">
        <v>5</v>
      </c>
      <c r="V213" s="11">
        <v>5</v>
      </c>
      <c r="W213" s="11">
        <v>5</v>
      </c>
      <c r="X213" s="11">
        <v>5</v>
      </c>
      <c r="Y213" s="11">
        <v>5</v>
      </c>
      <c r="Z213" s="11">
        <v>5</v>
      </c>
      <c r="AA213" s="11">
        <v>5</v>
      </c>
      <c r="AB213" s="11">
        <v>5</v>
      </c>
      <c r="AC213" s="11">
        <v>5</v>
      </c>
      <c r="AD213" s="11">
        <v>5</v>
      </c>
      <c r="AE213" s="11">
        <v>5</v>
      </c>
      <c r="AF213" s="11">
        <v>5</v>
      </c>
      <c r="AG213" s="11">
        <v>5</v>
      </c>
      <c r="AH213" s="11">
        <v>5</v>
      </c>
      <c r="AI213" s="11">
        <v>5</v>
      </c>
      <c r="AJ213" s="11">
        <v>5</v>
      </c>
      <c r="AK213" s="11">
        <v>5</v>
      </c>
      <c r="AL213" s="11">
        <v>5</v>
      </c>
      <c r="AM213" s="11">
        <v>5</v>
      </c>
      <c r="AN213" s="11">
        <v>5</v>
      </c>
      <c r="AO213" s="11">
        <v>5</v>
      </c>
      <c r="AP213" s="11">
        <v>5</v>
      </c>
    </row>
    <row r="214" spans="1:42" x14ac:dyDescent="0.3">
      <c r="E214" t="s">
        <v>17</v>
      </c>
      <c r="G214" s="2"/>
      <c r="H214" s="2">
        <f>SUM(H210:H213)</f>
        <v>85</v>
      </c>
      <c r="I214" s="2">
        <f t="shared" ref="I214" si="468">SUM(I210:I213)</f>
        <v>85</v>
      </c>
      <c r="J214" s="2">
        <f t="shared" ref="J214" si="469">SUM(J210:J213)</f>
        <v>85</v>
      </c>
      <c r="K214" s="2">
        <f t="shared" ref="K214" si="470">SUM(K210:K213)</f>
        <v>85</v>
      </c>
      <c r="L214" s="2">
        <f t="shared" ref="L214" si="471">SUM(L210:L213)</f>
        <v>85</v>
      </c>
      <c r="M214" s="2">
        <f t="shared" ref="M214" si="472">SUM(M210:M213)</f>
        <v>85</v>
      </c>
      <c r="N214" s="2">
        <f t="shared" ref="N214" si="473">SUM(N210:N213)</f>
        <v>85</v>
      </c>
      <c r="O214" s="2">
        <f t="shared" ref="O214" si="474">SUM(O210:O213)</f>
        <v>85</v>
      </c>
      <c r="P214" s="2">
        <f t="shared" ref="P214" si="475">SUM(P210:P213)</f>
        <v>85</v>
      </c>
      <c r="Q214" s="2">
        <f t="shared" ref="Q214" si="476">SUM(Q210:Q213)</f>
        <v>85</v>
      </c>
      <c r="R214" s="2">
        <f t="shared" ref="R214" si="477">SUM(R210:R213)</f>
        <v>85</v>
      </c>
      <c r="S214" s="2">
        <f t="shared" ref="S214" si="478">SUM(S210:S213)</f>
        <v>85</v>
      </c>
      <c r="T214" s="2">
        <f t="shared" ref="T214" si="479">SUM(T210:T213)</f>
        <v>85</v>
      </c>
      <c r="U214" s="2">
        <f t="shared" ref="U214" si="480">SUM(U210:U213)</f>
        <v>85</v>
      </c>
      <c r="V214" s="2">
        <f t="shared" ref="V214" si="481">SUM(V210:V213)</f>
        <v>85</v>
      </c>
      <c r="W214" s="2">
        <f t="shared" ref="W214" si="482">SUM(W210:W213)</f>
        <v>85</v>
      </c>
      <c r="X214" s="2">
        <f t="shared" ref="X214" si="483">SUM(X210:X213)</f>
        <v>85</v>
      </c>
      <c r="Y214" s="2">
        <f t="shared" ref="Y214" si="484">SUM(Y210:Y213)</f>
        <v>85</v>
      </c>
      <c r="Z214" s="2">
        <f t="shared" ref="Z214" si="485">SUM(Z210:Z213)</f>
        <v>85</v>
      </c>
      <c r="AA214" s="2">
        <f t="shared" ref="AA214" si="486">SUM(AA210:AA213)</f>
        <v>85</v>
      </c>
      <c r="AB214" s="2">
        <f t="shared" ref="AB214" si="487">SUM(AB210:AB213)</f>
        <v>85</v>
      </c>
      <c r="AC214" s="2">
        <f t="shared" ref="AC214" si="488">SUM(AC210:AC213)</f>
        <v>85</v>
      </c>
      <c r="AD214" s="2">
        <f t="shared" ref="AD214" si="489">SUM(AD210:AD213)</f>
        <v>85</v>
      </c>
      <c r="AE214" s="2">
        <f t="shared" ref="AE214" si="490">SUM(AE210:AE213)</f>
        <v>85</v>
      </c>
      <c r="AF214" s="2">
        <f t="shared" ref="AF214" si="491">SUM(AF210:AF213)</f>
        <v>85</v>
      </c>
      <c r="AG214" s="2">
        <f t="shared" ref="AG214" si="492">SUM(AG210:AG213)</f>
        <v>85</v>
      </c>
      <c r="AH214" s="2">
        <f t="shared" ref="AH214" si="493">SUM(AH210:AH213)</f>
        <v>85</v>
      </c>
      <c r="AI214" s="2">
        <f t="shared" ref="AI214" si="494">SUM(AI210:AI213)</f>
        <v>85</v>
      </c>
      <c r="AJ214" s="2">
        <f t="shared" ref="AJ214" si="495">SUM(AJ210:AJ213)</f>
        <v>85</v>
      </c>
      <c r="AK214" s="2">
        <f t="shared" ref="AK214" si="496">SUM(AK210:AK213)</f>
        <v>85</v>
      </c>
      <c r="AL214" s="2">
        <f t="shared" ref="AL214" si="497">SUM(AL210:AL213)</f>
        <v>85</v>
      </c>
      <c r="AM214" s="2">
        <f t="shared" ref="AM214" si="498">SUM(AM210:AM213)</f>
        <v>85</v>
      </c>
      <c r="AN214" s="2">
        <f t="shared" ref="AN214" si="499">SUM(AN210:AN213)</f>
        <v>85</v>
      </c>
      <c r="AO214" s="2">
        <f t="shared" ref="AO214" si="500">SUM(AO210:AO213)</f>
        <v>85</v>
      </c>
      <c r="AP214" s="2">
        <f t="shared" ref="AP214" si="501">SUM(AP210:AP213)</f>
        <v>85</v>
      </c>
    </row>
    <row r="215" spans="1:42" x14ac:dyDescent="0.3">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row>
    <row r="216" spans="1:42" x14ac:dyDescent="0.3">
      <c r="C216" s="1" t="s">
        <v>33</v>
      </c>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row>
    <row r="217" spans="1:42" x14ac:dyDescent="0.3">
      <c r="C217" s="1"/>
      <c r="D217" s="1"/>
      <c r="E217" t="s">
        <v>29</v>
      </c>
      <c r="F217" t="s">
        <v>3</v>
      </c>
      <c r="G217" s="2"/>
      <c r="H217" s="2">
        <f t="shared" ref="H217:AP217" si="502">H174</f>
        <v>21</v>
      </c>
      <c r="I217" s="2">
        <f t="shared" si="502"/>
        <v>73</v>
      </c>
      <c r="J217" s="2">
        <f t="shared" si="502"/>
        <v>205</v>
      </c>
      <c r="K217" s="2">
        <f t="shared" si="502"/>
        <v>117</v>
      </c>
      <c r="L217" s="2">
        <f t="shared" si="502"/>
        <v>70</v>
      </c>
      <c r="M217" s="2">
        <f t="shared" si="502"/>
        <v>20</v>
      </c>
      <c r="N217" s="2">
        <f t="shared" si="502"/>
        <v>20</v>
      </c>
      <c r="O217" s="2">
        <f t="shared" si="502"/>
        <v>20</v>
      </c>
      <c r="P217" s="2">
        <f t="shared" si="502"/>
        <v>20</v>
      </c>
      <c r="Q217" s="2">
        <f t="shared" si="502"/>
        <v>20</v>
      </c>
      <c r="R217" s="2">
        <f t="shared" si="502"/>
        <v>0</v>
      </c>
      <c r="S217" s="2">
        <f t="shared" si="502"/>
        <v>0</v>
      </c>
      <c r="T217" s="2">
        <f t="shared" si="502"/>
        <v>0</v>
      </c>
      <c r="U217" s="2">
        <f t="shared" si="502"/>
        <v>0</v>
      </c>
      <c r="V217" s="2">
        <f t="shared" si="502"/>
        <v>0</v>
      </c>
      <c r="W217" s="2">
        <f t="shared" si="502"/>
        <v>0</v>
      </c>
      <c r="X217" s="2">
        <f t="shared" si="502"/>
        <v>0</v>
      </c>
      <c r="Y217" s="2">
        <f t="shared" si="502"/>
        <v>0</v>
      </c>
      <c r="Z217" s="2">
        <f t="shared" si="502"/>
        <v>0</v>
      </c>
      <c r="AA217" s="2">
        <f t="shared" si="502"/>
        <v>20</v>
      </c>
      <c r="AB217" s="2">
        <f t="shared" si="502"/>
        <v>20</v>
      </c>
      <c r="AC217" s="2">
        <f t="shared" si="502"/>
        <v>0</v>
      </c>
      <c r="AD217" s="2">
        <f t="shared" si="502"/>
        <v>0</v>
      </c>
      <c r="AE217" s="2">
        <f t="shared" si="502"/>
        <v>0</v>
      </c>
      <c r="AF217" s="2">
        <f t="shared" si="502"/>
        <v>0</v>
      </c>
      <c r="AG217" s="2">
        <f t="shared" si="502"/>
        <v>0</v>
      </c>
      <c r="AH217" s="2">
        <f t="shared" si="502"/>
        <v>0</v>
      </c>
      <c r="AI217" s="2">
        <f t="shared" si="502"/>
        <v>0</v>
      </c>
      <c r="AJ217" s="2">
        <f t="shared" si="502"/>
        <v>0</v>
      </c>
      <c r="AK217" s="2">
        <f t="shared" si="502"/>
        <v>0</v>
      </c>
      <c r="AL217" s="2">
        <f t="shared" si="502"/>
        <v>0</v>
      </c>
      <c r="AM217" s="2">
        <f t="shared" si="502"/>
        <v>0</v>
      </c>
      <c r="AN217" s="2">
        <f t="shared" si="502"/>
        <v>0</v>
      </c>
      <c r="AO217" s="2">
        <f t="shared" si="502"/>
        <v>0</v>
      </c>
      <c r="AP217" s="2">
        <f t="shared" si="502"/>
        <v>0</v>
      </c>
    </row>
    <row r="218" spans="1:42" x14ac:dyDescent="0.3">
      <c r="E218" t="s">
        <v>18</v>
      </c>
      <c r="F218" t="s">
        <v>22</v>
      </c>
      <c r="G218" s="9">
        <f ca="1">MAX(0,-G245/(NPV($G$16,H217:AP217)))</f>
        <v>15738.307531920222</v>
      </c>
      <c r="H218" s="2">
        <f t="shared" ref="H218:Z218" ca="1" si="503">G218*(1+$G$14)</f>
        <v>16053.073682558626</v>
      </c>
      <c r="I218" s="2">
        <f t="shared" ca="1" si="503"/>
        <v>16374.135156209799</v>
      </c>
      <c r="J218" s="2">
        <f t="shared" ca="1" si="503"/>
        <v>16701.617859333994</v>
      </c>
      <c r="K218" s="2">
        <f t="shared" ca="1" si="503"/>
        <v>17035.650216520673</v>
      </c>
      <c r="L218" s="2">
        <f t="shared" ca="1" si="503"/>
        <v>17376.363220851086</v>
      </c>
      <c r="M218" s="2">
        <f t="shared" ca="1" si="503"/>
        <v>17723.890485268108</v>
      </c>
      <c r="N218" s="2">
        <f t="shared" ca="1" si="503"/>
        <v>18078.368294973472</v>
      </c>
      <c r="O218" s="2">
        <f t="shared" ca="1" si="503"/>
        <v>18439.935660872943</v>
      </c>
      <c r="P218" s="2">
        <f t="shared" ca="1" si="503"/>
        <v>18808.734374090403</v>
      </c>
      <c r="Q218" s="2">
        <f t="shared" ca="1" si="503"/>
        <v>19184.909061572213</v>
      </c>
      <c r="R218" s="2">
        <f t="shared" ca="1" si="503"/>
        <v>19568.607242803657</v>
      </c>
      <c r="S218" s="2">
        <f t="shared" ca="1" si="503"/>
        <v>19959.979387659729</v>
      </c>
      <c r="T218" s="2">
        <f t="shared" ca="1" si="503"/>
        <v>20359.178975412924</v>
      </c>
      <c r="U218" s="2">
        <f t="shared" ca="1" si="503"/>
        <v>20766.362554921183</v>
      </c>
      <c r="V218" s="2">
        <f t="shared" ca="1" si="503"/>
        <v>21181.689806019607</v>
      </c>
      <c r="W218" s="2">
        <f t="shared" ca="1" si="503"/>
        <v>21605.323602140001</v>
      </c>
      <c r="X218" s="2">
        <f t="shared" ca="1" si="503"/>
        <v>22037.430074182801</v>
      </c>
      <c r="Y218" s="2">
        <f t="shared" ca="1" si="503"/>
        <v>22478.178675666459</v>
      </c>
      <c r="Z218" s="2">
        <f t="shared" ca="1" si="503"/>
        <v>22927.742249179788</v>
      </c>
      <c r="AA218" s="2">
        <f t="shared" ref="AA218" ca="1" si="504">Z218*(1+$G$14)</f>
        <v>23386.297094163383</v>
      </c>
      <c r="AB218" s="2">
        <f t="shared" ref="AB218" ca="1" si="505">AA218*(1+$G$14)</f>
        <v>23854.023036046652</v>
      </c>
      <c r="AC218" s="2">
        <f t="shared" ref="AC218" ca="1" si="506">AB218*(1+$G$14)</f>
        <v>24331.103496767584</v>
      </c>
      <c r="AD218" s="2">
        <f t="shared" ref="AD218" ca="1" si="507">AC218*(1+$G$14)</f>
        <v>24817.725566702935</v>
      </c>
      <c r="AE218" s="2">
        <f t="shared" ref="AE218" ca="1" si="508">AD218*(1+$G$14)</f>
        <v>25314.080078036994</v>
      </c>
      <c r="AF218" s="2">
        <f t="shared" ref="AF218" ca="1" si="509">AE218*(1+$G$14)</f>
        <v>25820.361679597732</v>
      </c>
      <c r="AG218" s="2">
        <f t="shared" ref="AG218" ca="1" si="510">AF218*(1+$G$14)</f>
        <v>26336.768913189688</v>
      </c>
      <c r="AH218" s="2">
        <f t="shared" ref="AH218" ca="1" si="511">AG218*(1+$G$14)</f>
        <v>26863.504291453482</v>
      </c>
      <c r="AI218" s="2">
        <f t="shared" ref="AI218" ca="1" si="512">AH218*(1+$G$14)</f>
        <v>27400.774377282552</v>
      </c>
      <c r="AJ218" s="2">
        <f t="shared" ref="AJ218" ca="1" si="513">AI218*(1+$G$14)</f>
        <v>27948.789864828203</v>
      </c>
      <c r="AK218" s="2">
        <f t="shared" ref="AK218" ca="1" si="514">AJ218*(1+$G$14)</f>
        <v>28507.765662124766</v>
      </c>
      <c r="AL218" s="2">
        <f t="shared" ref="AL218" ca="1" si="515">AK218*(1+$G$14)</f>
        <v>29077.920975367262</v>
      </c>
      <c r="AM218" s="2">
        <f t="shared" ref="AM218" ca="1" si="516">AL218*(1+$G$14)</f>
        <v>29659.479394874608</v>
      </c>
      <c r="AN218" s="2">
        <f t="shared" ref="AN218" ca="1" si="517">AM218*(1+$G$14)</f>
        <v>30252.668982772102</v>
      </c>
      <c r="AO218" s="2">
        <f t="shared" ref="AO218" ca="1" si="518">AN218*(1+$G$14)</f>
        <v>30857.722362427543</v>
      </c>
      <c r="AP218" s="2">
        <f t="shared" ref="AP218" ca="1" si="519">AO218*(1+$G$14)</f>
        <v>31474.876809676094</v>
      </c>
    </row>
    <row r="219" spans="1:42" x14ac:dyDescent="0.3">
      <c r="E219" t="s">
        <v>21</v>
      </c>
      <c r="F219" t="s">
        <v>7</v>
      </c>
      <c r="H219" s="2">
        <f ca="1">H218*H217</f>
        <v>337114.54733373114</v>
      </c>
      <c r="I219" s="2">
        <f t="shared" ref="I219:Z219" ca="1" si="520">I218*I217</f>
        <v>1195311.8664033152</v>
      </c>
      <c r="J219" s="2">
        <f t="shared" ca="1" si="520"/>
        <v>3423831.6611634688</v>
      </c>
      <c r="K219" s="2">
        <f t="shared" ca="1" si="520"/>
        <v>1993171.0753329187</v>
      </c>
      <c r="L219" s="2">
        <f t="shared" ca="1" si="520"/>
        <v>1216345.4254595761</v>
      </c>
      <c r="M219" s="2">
        <f t="shared" ca="1" si="520"/>
        <v>354477.80970536219</v>
      </c>
      <c r="N219" s="2">
        <f t="shared" ca="1" si="520"/>
        <v>361567.36589946947</v>
      </c>
      <c r="O219" s="2">
        <f t="shared" ca="1" si="520"/>
        <v>368798.71321745886</v>
      </c>
      <c r="P219" s="2">
        <f t="shared" ca="1" si="520"/>
        <v>376174.68748180807</v>
      </c>
      <c r="Q219" s="2">
        <f t="shared" ca="1" si="520"/>
        <v>383698.18123144424</v>
      </c>
      <c r="R219" s="2">
        <f t="shared" ca="1" si="520"/>
        <v>0</v>
      </c>
      <c r="S219" s="2">
        <f t="shared" ca="1" si="520"/>
        <v>0</v>
      </c>
      <c r="T219" s="2">
        <f t="shared" ca="1" si="520"/>
        <v>0</v>
      </c>
      <c r="U219" s="2">
        <f t="shared" ca="1" si="520"/>
        <v>0</v>
      </c>
      <c r="V219" s="2">
        <f t="shared" ca="1" si="520"/>
        <v>0</v>
      </c>
      <c r="W219" s="2">
        <f t="shared" ca="1" si="520"/>
        <v>0</v>
      </c>
      <c r="X219" s="2">
        <f t="shared" ca="1" si="520"/>
        <v>0</v>
      </c>
      <c r="Y219" s="2">
        <f t="shared" ca="1" si="520"/>
        <v>0</v>
      </c>
      <c r="Z219" s="2">
        <f t="shared" ca="1" si="520"/>
        <v>0</v>
      </c>
      <c r="AA219" s="2">
        <f t="shared" ref="AA219:AP219" ca="1" si="521">AA218*AA217</f>
        <v>467725.94188326766</v>
      </c>
      <c r="AB219" s="2">
        <f t="shared" ca="1" si="521"/>
        <v>477080.46072093304</v>
      </c>
      <c r="AC219" s="2">
        <f t="shared" ca="1" si="521"/>
        <v>0</v>
      </c>
      <c r="AD219" s="2">
        <f t="shared" ca="1" si="521"/>
        <v>0</v>
      </c>
      <c r="AE219" s="2">
        <f t="shared" ca="1" si="521"/>
        <v>0</v>
      </c>
      <c r="AF219" s="2">
        <f t="shared" ca="1" si="521"/>
        <v>0</v>
      </c>
      <c r="AG219" s="2">
        <f t="shared" ca="1" si="521"/>
        <v>0</v>
      </c>
      <c r="AH219" s="2">
        <f t="shared" ca="1" si="521"/>
        <v>0</v>
      </c>
      <c r="AI219" s="2">
        <f t="shared" ca="1" si="521"/>
        <v>0</v>
      </c>
      <c r="AJ219" s="2">
        <f t="shared" ca="1" si="521"/>
        <v>0</v>
      </c>
      <c r="AK219" s="2">
        <f t="shared" ca="1" si="521"/>
        <v>0</v>
      </c>
      <c r="AL219" s="2">
        <f t="shared" ca="1" si="521"/>
        <v>0</v>
      </c>
      <c r="AM219" s="2">
        <f t="shared" ca="1" si="521"/>
        <v>0</v>
      </c>
      <c r="AN219" s="2">
        <f t="shared" ca="1" si="521"/>
        <v>0</v>
      </c>
      <c r="AO219" s="2">
        <f t="shared" ca="1" si="521"/>
        <v>0</v>
      </c>
      <c r="AP219" s="2">
        <f t="shared" ca="1" si="521"/>
        <v>0</v>
      </c>
    </row>
    <row r="221" spans="1:42" x14ac:dyDescent="0.3">
      <c r="D221" s="3" t="s">
        <v>9</v>
      </c>
    </row>
    <row r="222" spans="1:42" x14ac:dyDescent="0.3">
      <c r="D222" s="3"/>
      <c r="E222" t="s">
        <v>108</v>
      </c>
      <c r="F222" t="s">
        <v>7</v>
      </c>
      <c r="G222" s="2">
        <f t="shared" ref="G222:AP222" si="522">G42</f>
        <v>400000</v>
      </c>
      <c r="H222" s="2">
        <f t="shared" si="522"/>
        <v>1000000</v>
      </c>
      <c r="I222" s="2">
        <f t="shared" si="522"/>
        <v>0</v>
      </c>
      <c r="J222" s="2">
        <f t="shared" si="522"/>
        <v>0</v>
      </c>
      <c r="K222" s="2">
        <f t="shared" si="522"/>
        <v>0</v>
      </c>
      <c r="L222" s="2">
        <f t="shared" si="522"/>
        <v>0</v>
      </c>
      <c r="M222" s="2">
        <f t="shared" si="522"/>
        <v>0</v>
      </c>
      <c r="N222" s="2">
        <f t="shared" si="522"/>
        <v>0</v>
      </c>
      <c r="O222" s="2">
        <f t="shared" si="522"/>
        <v>0</v>
      </c>
      <c r="P222" s="2">
        <f t="shared" si="522"/>
        <v>0</v>
      </c>
      <c r="Q222" s="2">
        <f t="shared" si="522"/>
        <v>0</v>
      </c>
      <c r="R222" s="2">
        <f t="shared" si="522"/>
        <v>0</v>
      </c>
      <c r="S222" s="2">
        <f t="shared" si="522"/>
        <v>0</v>
      </c>
      <c r="T222" s="2">
        <f t="shared" si="522"/>
        <v>0</v>
      </c>
      <c r="U222" s="2">
        <f t="shared" si="522"/>
        <v>0</v>
      </c>
      <c r="V222" s="2">
        <f t="shared" si="522"/>
        <v>0</v>
      </c>
      <c r="W222" s="2">
        <f t="shared" si="522"/>
        <v>0</v>
      </c>
      <c r="X222" s="2">
        <f t="shared" si="522"/>
        <v>0</v>
      </c>
      <c r="Y222" s="2">
        <f t="shared" si="522"/>
        <v>0</v>
      </c>
      <c r="Z222" s="2">
        <f t="shared" si="522"/>
        <v>0</v>
      </c>
      <c r="AA222" s="2">
        <f t="shared" si="522"/>
        <v>0</v>
      </c>
      <c r="AB222" s="2">
        <f t="shared" si="522"/>
        <v>0</v>
      </c>
      <c r="AC222" s="2">
        <f t="shared" si="522"/>
        <v>0</v>
      </c>
      <c r="AD222" s="2">
        <f t="shared" si="522"/>
        <v>0</v>
      </c>
      <c r="AE222" s="2">
        <f t="shared" si="522"/>
        <v>0</v>
      </c>
      <c r="AF222" s="2">
        <f t="shared" si="522"/>
        <v>0</v>
      </c>
      <c r="AG222" s="2">
        <f t="shared" si="522"/>
        <v>0</v>
      </c>
      <c r="AH222" s="2">
        <f t="shared" si="522"/>
        <v>0</v>
      </c>
      <c r="AI222" s="2">
        <f t="shared" si="522"/>
        <v>0</v>
      </c>
      <c r="AJ222" s="2">
        <f t="shared" si="522"/>
        <v>0</v>
      </c>
      <c r="AK222" s="2">
        <f t="shared" si="522"/>
        <v>0</v>
      </c>
      <c r="AL222" s="2">
        <f t="shared" si="522"/>
        <v>0</v>
      </c>
      <c r="AM222" s="2">
        <f t="shared" si="522"/>
        <v>0</v>
      </c>
      <c r="AN222" s="2">
        <f t="shared" si="522"/>
        <v>0</v>
      </c>
      <c r="AO222" s="2">
        <f t="shared" si="522"/>
        <v>0</v>
      </c>
      <c r="AP222" s="2">
        <f t="shared" si="522"/>
        <v>0</v>
      </c>
    </row>
    <row r="223" spans="1:42" x14ac:dyDescent="0.3">
      <c r="D223" s="3"/>
      <c r="E223" t="s">
        <v>11</v>
      </c>
      <c r="F223" t="s">
        <v>7</v>
      </c>
      <c r="G223" s="2">
        <f t="shared" ref="G223:AP223" si="523">G177</f>
        <v>0</v>
      </c>
      <c r="H223" s="2">
        <f t="shared" si="523"/>
        <v>14392.169400000001</v>
      </c>
      <c r="I223" s="2">
        <f t="shared" si="523"/>
        <v>68298.483556079998</v>
      </c>
      <c r="J223" s="2">
        <f t="shared" si="523"/>
        <v>228370.23947059643</v>
      </c>
      <c r="K223" s="2">
        <f t="shared" si="523"/>
        <v>328049.34054932697</v>
      </c>
      <c r="L223" s="2">
        <f t="shared" si="523"/>
        <v>391585.95232353039</v>
      </c>
      <c r="M223" s="2">
        <f t="shared" si="523"/>
        <v>416021.99635928142</v>
      </c>
      <c r="N223" s="2">
        <f t="shared" si="523"/>
        <v>441278.84777553304</v>
      </c>
      <c r="O223" s="2">
        <f t="shared" si="523"/>
        <v>467379.56444989092</v>
      </c>
      <c r="P223" s="2">
        <f t="shared" si="523"/>
        <v>494347.79825211299</v>
      </c>
      <c r="Q223" s="2">
        <f t="shared" si="523"/>
        <v>522207.80958064389</v>
      </c>
      <c r="R223" s="2">
        <f t="shared" si="523"/>
        <v>532651.96577225684</v>
      </c>
      <c r="S223" s="2">
        <f t="shared" si="523"/>
        <v>543305.00508770207</v>
      </c>
      <c r="T223" s="2">
        <f t="shared" si="523"/>
        <v>554171.10518945602</v>
      </c>
      <c r="U223" s="2">
        <f t="shared" si="523"/>
        <v>565254.52729324519</v>
      </c>
      <c r="V223" s="2">
        <f t="shared" si="523"/>
        <v>576559.6178391102</v>
      </c>
      <c r="W223" s="2">
        <f t="shared" si="523"/>
        <v>588090.81019589223</v>
      </c>
      <c r="X223" s="2">
        <f t="shared" si="523"/>
        <v>599852.62639981031</v>
      </c>
      <c r="Y223" s="2">
        <f t="shared" si="523"/>
        <v>611849.67892780632</v>
      </c>
      <c r="Z223" s="2">
        <f t="shared" si="523"/>
        <v>624086.67250636255</v>
      </c>
      <c r="AA223" s="2">
        <f t="shared" si="523"/>
        <v>658477.46015483933</v>
      </c>
      <c r="AB223" s="2">
        <f t="shared" si="523"/>
        <v>693994.24464025279</v>
      </c>
      <c r="AC223" s="2">
        <f t="shared" si="523"/>
        <v>707874.1295330578</v>
      </c>
      <c r="AD223" s="2">
        <f t="shared" si="523"/>
        <v>722031.61212371918</v>
      </c>
      <c r="AE223" s="2">
        <f t="shared" si="523"/>
        <v>736472.24436619342</v>
      </c>
      <c r="AF223" s="2">
        <f t="shared" si="523"/>
        <v>751201.68925351719</v>
      </c>
      <c r="AG223" s="2">
        <f t="shared" si="523"/>
        <v>766225.72303858772</v>
      </c>
      <c r="AH223" s="2">
        <f t="shared" si="523"/>
        <v>781550.23749935941</v>
      </c>
      <c r="AI223" s="2">
        <f t="shared" si="523"/>
        <v>797181.24224934669</v>
      </c>
      <c r="AJ223" s="2">
        <f t="shared" si="523"/>
        <v>813124.86709433363</v>
      </c>
      <c r="AK223" s="2">
        <f t="shared" si="523"/>
        <v>829387.36443622026</v>
      </c>
      <c r="AL223" s="2">
        <f t="shared" si="523"/>
        <v>845975.11172494467</v>
      </c>
      <c r="AM223" s="2">
        <f t="shared" si="523"/>
        <v>862894.61395944364</v>
      </c>
      <c r="AN223" s="2">
        <f t="shared" si="523"/>
        <v>880152.50623863249</v>
      </c>
      <c r="AO223" s="2">
        <f t="shared" si="523"/>
        <v>897755.55636340508</v>
      </c>
      <c r="AP223" s="2">
        <f t="shared" si="523"/>
        <v>915710.66749067337</v>
      </c>
    </row>
    <row r="224" spans="1:42" x14ac:dyDescent="0.3">
      <c r="D224" s="3"/>
      <c r="E224" t="s">
        <v>58</v>
      </c>
      <c r="F224" t="s">
        <v>7</v>
      </c>
      <c r="G224" s="2">
        <f t="shared" ref="G224:AP224" si="524">-G187</f>
        <v>0</v>
      </c>
      <c r="H224" s="2">
        <f t="shared" si="524"/>
        <v>-8792.8087999999989</v>
      </c>
      <c r="I224" s="2">
        <f t="shared" si="524"/>
        <v>-22387.85687408</v>
      </c>
      <c r="J224" s="2">
        <f t="shared" si="524"/>
        <v>-60899.759753991304</v>
      </c>
      <c r="K224" s="2">
        <f t="shared" si="524"/>
        <v>-82384.587761316914</v>
      </c>
      <c r="L224" s="2">
        <f t="shared" si="524"/>
        <v>-97295.532256364342</v>
      </c>
      <c r="M224" s="2">
        <f t="shared" si="524"/>
        <v>-103035.87655709664</v>
      </c>
      <c r="N224" s="2">
        <f t="shared" si="524"/>
        <v>-108968.91641695568</v>
      </c>
      <c r="O224" s="2">
        <f t="shared" si="524"/>
        <v>-115100.06352058622</v>
      </c>
      <c r="P224" s="2">
        <f t="shared" si="524"/>
        <v>-121434.86894179524</v>
      </c>
      <c r="Q224" s="2">
        <f t="shared" si="524"/>
        <v>-127979.02655444437</v>
      </c>
      <c r="R224" s="2">
        <f t="shared" si="524"/>
        <v>-130438.60708553327</v>
      </c>
      <c r="S224" s="2">
        <f t="shared" si="524"/>
        <v>-132947.37922724395</v>
      </c>
      <c r="T224" s="2">
        <f t="shared" si="524"/>
        <v>-135506.32681178881</v>
      </c>
      <c r="U224" s="2">
        <f t="shared" si="524"/>
        <v>-138116.45334802457</v>
      </c>
      <c r="V224" s="2">
        <f t="shared" si="524"/>
        <v>-140778.78241498506</v>
      </c>
      <c r="W224" s="2">
        <f t="shared" si="524"/>
        <v>-143494.35806328477</v>
      </c>
      <c r="X224" s="2">
        <f t="shared" si="524"/>
        <v>-146264.24522455048</v>
      </c>
      <c r="Y224" s="2">
        <f t="shared" si="524"/>
        <v>-149089.53012904149</v>
      </c>
      <c r="Z224" s="2">
        <f t="shared" si="524"/>
        <v>-151971.32073162231</v>
      </c>
      <c r="AA224" s="2">
        <f t="shared" si="524"/>
        <v>-160049.36964898289</v>
      </c>
      <c r="AB224" s="2">
        <f t="shared" si="524"/>
        <v>-168391.75199474522</v>
      </c>
      <c r="AC224" s="2">
        <f t="shared" si="524"/>
        <v>-171659.58703464011</v>
      </c>
      <c r="AD224" s="2">
        <f t="shared" si="524"/>
        <v>-174992.7787753329</v>
      </c>
      <c r="AE224" s="2">
        <f t="shared" si="524"/>
        <v>-178392.63435083957</v>
      </c>
      <c r="AF224" s="2">
        <f t="shared" si="524"/>
        <v>-181860.48703785636</v>
      </c>
      <c r="AG224" s="2">
        <f t="shared" si="524"/>
        <v>-185397.69677861352</v>
      </c>
      <c r="AH224" s="2">
        <f t="shared" si="524"/>
        <v>-189005.65071418579</v>
      </c>
      <c r="AI224" s="2">
        <f t="shared" si="524"/>
        <v>-192685.76372846949</v>
      </c>
      <c r="AJ224" s="2">
        <f t="shared" si="524"/>
        <v>-196439.4790030389</v>
      </c>
      <c r="AK224" s="2">
        <f t="shared" si="524"/>
        <v>-200268.26858309968</v>
      </c>
      <c r="AL224" s="2">
        <f t="shared" si="524"/>
        <v>-204173.63395476164</v>
      </c>
      <c r="AM224" s="2">
        <f t="shared" si="524"/>
        <v>-208157.10663385689</v>
      </c>
      <c r="AN224" s="2">
        <f t="shared" si="524"/>
        <v>-212220.24876653406</v>
      </c>
      <c r="AO224" s="2">
        <f t="shared" si="524"/>
        <v>-216364.65374186475</v>
      </c>
      <c r="AP224" s="2">
        <f t="shared" si="524"/>
        <v>-220591.94681670205</v>
      </c>
    </row>
    <row r="225" spans="4:43" x14ac:dyDescent="0.3">
      <c r="D225" s="3"/>
      <c r="E225" t="s">
        <v>10</v>
      </c>
      <c r="F225" t="s">
        <v>7</v>
      </c>
      <c r="G225" s="2">
        <f t="shared" ref="G225:AP225" si="525">-G200</f>
        <v>0</v>
      </c>
      <c r="H225" s="2">
        <f t="shared" si="525"/>
        <v>-10564.697039999999</v>
      </c>
      <c r="I225" s="2">
        <f t="shared" si="525"/>
        <v>-12626.799680672</v>
      </c>
      <c r="J225" s="2">
        <f t="shared" si="525"/>
        <v>-18658.203024148788</v>
      </c>
      <c r="K225" s="2">
        <f t="shared" si="525"/>
        <v>-22441.932346134061</v>
      </c>
      <c r="L225" s="2">
        <f t="shared" si="525"/>
        <v>-24800.062028538661</v>
      </c>
      <c r="M225" s="2">
        <f t="shared" si="525"/>
        <v>-19177.392702307025</v>
      </c>
      <c r="N225" s="2">
        <f t="shared" si="525"/>
        <v>-20032.892738214709</v>
      </c>
      <c r="O225" s="2">
        <f t="shared" si="525"/>
        <v>-20916.941818477771</v>
      </c>
      <c r="P225" s="2">
        <f t="shared" si="525"/>
        <v>-21830.339704856073</v>
      </c>
      <c r="Q225" s="2">
        <f t="shared" si="525"/>
        <v>-22773.906729962113</v>
      </c>
      <c r="R225" s="2">
        <f t="shared" si="525"/>
        <v>-23129.384864561358</v>
      </c>
      <c r="S225" s="2">
        <f t="shared" si="525"/>
        <v>-23491.972561852584</v>
      </c>
      <c r="T225" s="2">
        <f t="shared" si="525"/>
        <v>-23861.812013089639</v>
      </c>
      <c r="U225" s="2">
        <f t="shared" si="525"/>
        <v>-24239.048253351433</v>
      </c>
      <c r="V225" s="2">
        <f t="shared" si="525"/>
        <v>-24623.829218418457</v>
      </c>
      <c r="W225" s="2">
        <f t="shared" si="525"/>
        <v>-25016.305802786828</v>
      </c>
      <c r="X225" s="2">
        <f t="shared" si="525"/>
        <v>-25416.631918842562</v>
      </c>
      <c r="Y225" s="2">
        <f t="shared" si="525"/>
        <v>-25824.964557219413</v>
      </c>
      <c r="Z225" s="2">
        <f t="shared" si="525"/>
        <v>-26241.463848363805</v>
      </c>
      <c r="AA225" s="2">
        <f t="shared" si="525"/>
        <v>-27406.174260089687</v>
      </c>
      <c r="AB225" s="2">
        <f t="shared" si="525"/>
        <v>-28608.976502745256</v>
      </c>
      <c r="AC225" s="2">
        <f t="shared" si="525"/>
        <v>-29081.156032800161</v>
      </c>
      <c r="AD225" s="2">
        <f t="shared" si="525"/>
        <v>-29562.779153456166</v>
      </c>
      <c r="AE225" s="2">
        <f t="shared" si="525"/>
        <v>-30054.034736525293</v>
      </c>
      <c r="AF225" s="2">
        <f t="shared" si="525"/>
        <v>-30555.115431255799</v>
      </c>
      <c r="AG225" s="2">
        <f t="shared" si="525"/>
        <v>-31066.217739880914</v>
      </c>
      <c r="AH225" s="2">
        <f t="shared" si="525"/>
        <v>-31587.542094678534</v>
      </c>
      <c r="AI225" s="2">
        <f t="shared" si="525"/>
        <v>-32119.292936572107</v>
      </c>
      <c r="AJ225" s="2">
        <f t="shared" si="525"/>
        <v>-32661.678795303545</v>
      </c>
      <c r="AK225" s="2">
        <f t="shared" si="525"/>
        <v>-33214.912371209619</v>
      </c>
      <c r="AL225" s="2">
        <f t="shared" si="525"/>
        <v>-33779.210618633806</v>
      </c>
      <c r="AM225" s="2">
        <f t="shared" si="525"/>
        <v>-34354.794831006482</v>
      </c>
      <c r="AN225" s="2">
        <f t="shared" si="525"/>
        <v>-34941.890727626611</v>
      </c>
      <c r="AO225" s="2">
        <f t="shared" si="525"/>
        <v>-35540.728542179146</v>
      </c>
      <c r="AP225" s="2">
        <f t="shared" si="525"/>
        <v>-36151.54311302273</v>
      </c>
    </row>
    <row r="226" spans="4:43" x14ac:dyDescent="0.3">
      <c r="D226" s="3"/>
      <c r="E226" t="s">
        <v>12</v>
      </c>
      <c r="F226" t="s">
        <v>7</v>
      </c>
      <c r="G226" s="2">
        <f t="shared" ref="G226:AP226" si="526">-G34-G50-G85</f>
        <v>-2013333.3333333335</v>
      </c>
      <c r="H226" s="2">
        <f t="shared" si="526"/>
        <v>-2333333.3333333335</v>
      </c>
      <c r="I226" s="2">
        <f t="shared" si="526"/>
        <v>-2337333.3333333335</v>
      </c>
      <c r="J226" s="2">
        <f t="shared" si="526"/>
        <v>-2339266.666666667</v>
      </c>
      <c r="K226" s="2">
        <f t="shared" si="526"/>
        <v>-2339266.666666667</v>
      </c>
      <c r="L226" s="2">
        <f t="shared" si="526"/>
        <v>-339266.6666666668</v>
      </c>
      <c r="M226" s="2">
        <f t="shared" si="526"/>
        <v>-139266.66666666683</v>
      </c>
      <c r="N226" s="2">
        <f t="shared" si="526"/>
        <v>-139266.66666666683</v>
      </c>
      <c r="O226" s="2">
        <f t="shared" si="526"/>
        <v>-139266.66666666683</v>
      </c>
      <c r="P226" s="2">
        <f t="shared" si="526"/>
        <v>-139266.66666666683</v>
      </c>
      <c r="Q226" s="2">
        <f t="shared" si="526"/>
        <v>-122600.00000000016</v>
      </c>
      <c r="R226" s="2">
        <f t="shared" si="526"/>
        <v>-122600.00000000016</v>
      </c>
      <c r="S226" s="2">
        <f t="shared" si="526"/>
        <v>-122600.00000000016</v>
      </c>
      <c r="T226" s="2">
        <f t="shared" si="526"/>
        <v>-122600.00000000016</v>
      </c>
      <c r="U226" s="2">
        <f t="shared" si="526"/>
        <v>-122600.00000000016</v>
      </c>
      <c r="V226" s="2">
        <f t="shared" si="526"/>
        <v>-122600.00000000016</v>
      </c>
      <c r="W226" s="2">
        <f t="shared" si="526"/>
        <v>-122600.00000000016</v>
      </c>
      <c r="X226" s="2">
        <f t="shared" si="526"/>
        <v>-122600.00000000016</v>
      </c>
      <c r="Y226" s="2">
        <f t="shared" si="526"/>
        <v>-122600.00000000016</v>
      </c>
      <c r="Z226" s="2">
        <f t="shared" si="526"/>
        <v>-144266.66666666683</v>
      </c>
      <c r="AA226" s="2">
        <f t="shared" si="526"/>
        <v>-144266.66666666683</v>
      </c>
      <c r="AB226" s="2">
        <f t="shared" si="526"/>
        <v>-144266.66666666683</v>
      </c>
      <c r="AC226" s="2">
        <f t="shared" si="526"/>
        <v>-144266.66666666683</v>
      </c>
      <c r="AD226" s="2">
        <f t="shared" si="526"/>
        <v>-144266.66666666683</v>
      </c>
      <c r="AE226" s="2">
        <f t="shared" si="526"/>
        <v>-144266.66666666683</v>
      </c>
      <c r="AF226" s="2">
        <f t="shared" si="526"/>
        <v>-144266.66666666683</v>
      </c>
      <c r="AG226" s="2">
        <f t="shared" si="526"/>
        <v>-64266.666666666359</v>
      </c>
      <c r="AH226" s="2">
        <f t="shared" si="526"/>
        <v>-60266.666666666359</v>
      </c>
      <c r="AI226" s="2">
        <f t="shared" si="526"/>
        <v>-58666.666666666359</v>
      </c>
      <c r="AJ226" s="2">
        <f t="shared" si="526"/>
        <v>-58666.666666666359</v>
      </c>
      <c r="AK226" s="2">
        <f t="shared" si="526"/>
        <v>-58666.666666666359</v>
      </c>
      <c r="AL226" s="2">
        <f t="shared" si="526"/>
        <v>-52000.000000000313</v>
      </c>
      <c r="AM226" s="2">
        <f t="shared" si="526"/>
        <v>-52000.000000000313</v>
      </c>
      <c r="AN226" s="2">
        <f t="shared" si="526"/>
        <v>-51666.666666666359</v>
      </c>
      <c r="AO226" s="2">
        <f t="shared" si="526"/>
        <v>-51666.666666666359</v>
      </c>
      <c r="AP226" s="2">
        <f t="shared" si="526"/>
        <v>-51666.666666666359</v>
      </c>
    </row>
    <row r="227" spans="4:43" x14ac:dyDescent="0.3">
      <c r="D227" s="3"/>
      <c r="E227" t="s">
        <v>48</v>
      </c>
      <c r="F227" t="s">
        <v>7</v>
      </c>
      <c r="G227" s="2">
        <f t="shared" ref="G227:AP227" si="527">G207</f>
        <v>0</v>
      </c>
      <c r="H227" s="2">
        <f t="shared" si="527"/>
        <v>8500</v>
      </c>
      <c r="I227" s="2">
        <f t="shared" si="527"/>
        <v>8500</v>
      </c>
      <c r="J227" s="2">
        <f t="shared" si="527"/>
        <v>8500</v>
      </c>
      <c r="K227" s="2">
        <f t="shared" si="527"/>
        <v>8500</v>
      </c>
      <c r="L227" s="2">
        <f t="shared" si="527"/>
        <v>0</v>
      </c>
      <c r="M227" s="2">
        <f t="shared" si="527"/>
        <v>0</v>
      </c>
      <c r="N227" s="2">
        <f t="shared" si="527"/>
        <v>0</v>
      </c>
      <c r="O227" s="2">
        <f t="shared" si="527"/>
        <v>0</v>
      </c>
      <c r="P227" s="2">
        <f t="shared" si="527"/>
        <v>0</v>
      </c>
      <c r="Q227" s="2">
        <f t="shared" si="527"/>
        <v>0</v>
      </c>
      <c r="R227" s="2">
        <f t="shared" si="527"/>
        <v>0</v>
      </c>
      <c r="S227" s="2">
        <f t="shared" si="527"/>
        <v>0</v>
      </c>
      <c r="T227" s="2">
        <f t="shared" si="527"/>
        <v>0</v>
      </c>
      <c r="U227" s="2">
        <f t="shared" si="527"/>
        <v>0</v>
      </c>
      <c r="V227" s="2">
        <f t="shared" si="527"/>
        <v>0</v>
      </c>
      <c r="W227" s="2">
        <f t="shared" si="527"/>
        <v>0</v>
      </c>
      <c r="X227" s="2">
        <f t="shared" si="527"/>
        <v>0</v>
      </c>
      <c r="Y227" s="2">
        <f t="shared" si="527"/>
        <v>0</v>
      </c>
      <c r="Z227" s="2">
        <f t="shared" si="527"/>
        <v>0</v>
      </c>
      <c r="AA227" s="2">
        <f t="shared" si="527"/>
        <v>0</v>
      </c>
      <c r="AB227" s="2">
        <f t="shared" si="527"/>
        <v>0</v>
      </c>
      <c r="AC227" s="2">
        <f t="shared" si="527"/>
        <v>0</v>
      </c>
      <c r="AD227" s="2">
        <f t="shared" si="527"/>
        <v>0</v>
      </c>
      <c r="AE227" s="2">
        <f t="shared" si="527"/>
        <v>0</v>
      </c>
      <c r="AF227" s="2">
        <f t="shared" si="527"/>
        <v>0</v>
      </c>
      <c r="AG227" s="2">
        <f t="shared" si="527"/>
        <v>0</v>
      </c>
      <c r="AH227" s="2">
        <f t="shared" si="527"/>
        <v>0</v>
      </c>
      <c r="AI227" s="2">
        <f t="shared" si="527"/>
        <v>0</v>
      </c>
      <c r="AJ227" s="2">
        <f t="shared" si="527"/>
        <v>0</v>
      </c>
      <c r="AK227" s="2">
        <f t="shared" si="527"/>
        <v>0</v>
      </c>
      <c r="AL227" s="2">
        <f t="shared" si="527"/>
        <v>0</v>
      </c>
      <c r="AM227" s="2">
        <f t="shared" si="527"/>
        <v>0</v>
      </c>
      <c r="AN227" s="2">
        <f t="shared" si="527"/>
        <v>0</v>
      </c>
      <c r="AO227" s="2">
        <f t="shared" si="527"/>
        <v>0</v>
      </c>
      <c r="AP227" s="2">
        <f t="shared" si="527"/>
        <v>0</v>
      </c>
    </row>
    <row r="228" spans="4:43" x14ac:dyDescent="0.3">
      <c r="D228" s="3"/>
      <c r="E228" t="s">
        <v>13</v>
      </c>
      <c r="F228" t="s">
        <v>7</v>
      </c>
      <c r="H228" s="2">
        <f t="shared" ref="H228:AP228" ca="1" si="528">H219</f>
        <v>337114.54733373114</v>
      </c>
      <c r="I228" s="2">
        <f t="shared" ca="1" si="528"/>
        <v>1195311.8664033152</v>
      </c>
      <c r="J228" s="2">
        <f t="shared" ca="1" si="528"/>
        <v>3423831.6611634688</v>
      </c>
      <c r="K228" s="2">
        <f t="shared" ca="1" si="528"/>
        <v>1993171.0753329187</v>
      </c>
      <c r="L228" s="2">
        <f t="shared" ca="1" si="528"/>
        <v>1216345.4254595761</v>
      </c>
      <c r="M228" s="2">
        <f t="shared" ca="1" si="528"/>
        <v>354477.80970536219</v>
      </c>
      <c r="N228" s="2">
        <f t="shared" ca="1" si="528"/>
        <v>361567.36589946947</v>
      </c>
      <c r="O228" s="2">
        <f t="shared" ca="1" si="528"/>
        <v>368798.71321745886</v>
      </c>
      <c r="P228" s="2">
        <f t="shared" ca="1" si="528"/>
        <v>376174.68748180807</v>
      </c>
      <c r="Q228" s="2">
        <f t="shared" ca="1" si="528"/>
        <v>383698.18123144424</v>
      </c>
      <c r="R228" s="2">
        <f t="shared" ca="1" si="528"/>
        <v>0</v>
      </c>
      <c r="S228" s="2">
        <f t="shared" ca="1" si="528"/>
        <v>0</v>
      </c>
      <c r="T228" s="2">
        <f t="shared" ca="1" si="528"/>
        <v>0</v>
      </c>
      <c r="U228" s="2">
        <f t="shared" ca="1" si="528"/>
        <v>0</v>
      </c>
      <c r="V228" s="2">
        <f t="shared" ca="1" si="528"/>
        <v>0</v>
      </c>
      <c r="W228" s="2">
        <f t="shared" ca="1" si="528"/>
        <v>0</v>
      </c>
      <c r="X228" s="2">
        <f t="shared" ca="1" si="528"/>
        <v>0</v>
      </c>
      <c r="Y228" s="2">
        <f t="shared" ca="1" si="528"/>
        <v>0</v>
      </c>
      <c r="Z228" s="2">
        <f t="shared" ca="1" si="528"/>
        <v>0</v>
      </c>
      <c r="AA228" s="2">
        <f t="shared" ca="1" si="528"/>
        <v>467725.94188326766</v>
      </c>
      <c r="AB228" s="2">
        <f t="shared" ca="1" si="528"/>
        <v>477080.46072093304</v>
      </c>
      <c r="AC228" s="2">
        <f t="shared" ca="1" si="528"/>
        <v>0</v>
      </c>
      <c r="AD228" s="2">
        <f t="shared" ca="1" si="528"/>
        <v>0</v>
      </c>
      <c r="AE228" s="2">
        <f t="shared" ca="1" si="528"/>
        <v>0</v>
      </c>
      <c r="AF228" s="2">
        <f t="shared" ca="1" si="528"/>
        <v>0</v>
      </c>
      <c r="AG228" s="2">
        <f t="shared" ca="1" si="528"/>
        <v>0</v>
      </c>
      <c r="AH228" s="2">
        <f t="shared" ca="1" si="528"/>
        <v>0</v>
      </c>
      <c r="AI228" s="2">
        <f t="shared" ca="1" si="528"/>
        <v>0</v>
      </c>
      <c r="AJ228" s="2">
        <f t="shared" ca="1" si="528"/>
        <v>0</v>
      </c>
      <c r="AK228" s="2">
        <f t="shared" ca="1" si="528"/>
        <v>0</v>
      </c>
      <c r="AL228" s="2">
        <f t="shared" ca="1" si="528"/>
        <v>0</v>
      </c>
      <c r="AM228" s="2">
        <f t="shared" ca="1" si="528"/>
        <v>0</v>
      </c>
      <c r="AN228" s="2">
        <f t="shared" ca="1" si="528"/>
        <v>0</v>
      </c>
      <c r="AO228" s="2">
        <f t="shared" ca="1" si="528"/>
        <v>0</v>
      </c>
      <c r="AP228" s="2">
        <f t="shared" ca="1" si="528"/>
        <v>0</v>
      </c>
    </row>
    <row r="229" spans="4:43" x14ac:dyDescent="0.3">
      <c r="D229" s="3"/>
    </row>
    <row r="230" spans="4:43" x14ac:dyDescent="0.3">
      <c r="D230" s="3"/>
      <c r="E230" t="s">
        <v>14</v>
      </c>
      <c r="F230" t="s">
        <v>7</v>
      </c>
      <c r="G230" s="2">
        <f t="shared" ref="G230:AP230" si="529">SUM(G222:G228)</f>
        <v>-1613333.3333333335</v>
      </c>
      <c r="H230" s="2">
        <f t="shared" ca="1" si="529"/>
        <v>-992684.12243960239</v>
      </c>
      <c r="I230" s="2">
        <f t="shared" ca="1" si="529"/>
        <v>-1100237.6399286902</v>
      </c>
      <c r="J230" s="2">
        <f t="shared" ca="1" si="529"/>
        <v>1241877.2711892584</v>
      </c>
      <c r="K230" s="2">
        <f t="shared" ca="1" si="529"/>
        <v>-114372.77089187223</v>
      </c>
      <c r="L230" s="2">
        <f t="shared" ca="1" si="529"/>
        <v>1146569.1168315366</v>
      </c>
      <c r="M230" s="2">
        <f t="shared" ca="1" si="529"/>
        <v>509019.87013857311</v>
      </c>
      <c r="N230" s="2">
        <f t="shared" ca="1" si="529"/>
        <v>534577.73785316525</v>
      </c>
      <c r="O230" s="2">
        <f t="shared" ca="1" si="529"/>
        <v>560894.60566161899</v>
      </c>
      <c r="P230" s="2">
        <f t="shared" ca="1" si="529"/>
        <v>587990.61042060296</v>
      </c>
      <c r="Q230" s="2">
        <f t="shared" ca="1" si="529"/>
        <v>632553.05752768158</v>
      </c>
      <c r="R230" s="2">
        <f t="shared" ca="1" si="529"/>
        <v>256483.97382216202</v>
      </c>
      <c r="S230" s="2">
        <f t="shared" ca="1" si="529"/>
        <v>264265.65329860535</v>
      </c>
      <c r="T230" s="2">
        <f t="shared" ca="1" si="529"/>
        <v>272202.96636457735</v>
      </c>
      <c r="U230" s="2">
        <f t="shared" ca="1" si="529"/>
        <v>280299.02569186903</v>
      </c>
      <c r="V230" s="2">
        <f t="shared" ca="1" si="529"/>
        <v>288557.00620570651</v>
      </c>
      <c r="W230" s="2">
        <f t="shared" ca="1" si="529"/>
        <v>296980.14632982045</v>
      </c>
      <c r="X230" s="2">
        <f t="shared" ca="1" si="529"/>
        <v>305571.7492564171</v>
      </c>
      <c r="Y230" s="2">
        <f t="shared" ca="1" si="529"/>
        <v>314335.18424154521</v>
      </c>
      <c r="Z230" s="2">
        <f t="shared" ca="1" si="529"/>
        <v>301607.22125970968</v>
      </c>
      <c r="AA230" s="2">
        <f t="shared" ca="1" si="529"/>
        <v>794481.19146236754</v>
      </c>
      <c r="AB230" s="2">
        <f t="shared" ca="1" si="529"/>
        <v>829807.31019702856</v>
      </c>
      <c r="AC230" s="2">
        <f t="shared" ca="1" si="529"/>
        <v>362866.71979895071</v>
      </c>
      <c r="AD230" s="2">
        <f t="shared" ca="1" si="529"/>
        <v>373209.38752826327</v>
      </c>
      <c r="AE230" s="2">
        <f t="shared" ca="1" si="529"/>
        <v>383758.90861216176</v>
      </c>
      <c r="AF230" s="2">
        <f t="shared" ca="1" si="529"/>
        <v>394519.42011773819</v>
      </c>
      <c r="AG230" s="2">
        <f t="shared" ca="1" si="529"/>
        <v>485495.14185342699</v>
      </c>
      <c r="AH230" s="2">
        <f t="shared" ca="1" si="529"/>
        <v>500690.37802382879</v>
      </c>
      <c r="AI230" s="2">
        <f t="shared" ca="1" si="529"/>
        <v>513709.51891763875</v>
      </c>
      <c r="AJ230" s="2">
        <f t="shared" ca="1" si="529"/>
        <v>525357.04262932483</v>
      </c>
      <c r="AK230" s="2">
        <f t="shared" ca="1" si="529"/>
        <v>537237.51681524457</v>
      </c>
      <c r="AL230" s="2">
        <f t="shared" ca="1" si="529"/>
        <v>556022.26715154888</v>
      </c>
      <c r="AM230" s="2">
        <f t="shared" ca="1" si="529"/>
        <v>568382.71249457996</v>
      </c>
      <c r="AN230" s="2">
        <f t="shared" ca="1" si="529"/>
        <v>581323.70007780544</v>
      </c>
      <c r="AO230" s="2">
        <f t="shared" ca="1" si="529"/>
        <v>594183.50741269486</v>
      </c>
      <c r="AP230" s="2">
        <f t="shared" ca="1" si="529"/>
        <v>607300.51089428226</v>
      </c>
    </row>
    <row r="231" spans="4:43" x14ac:dyDescent="0.3">
      <c r="D231" s="3"/>
      <c r="E231" t="s">
        <v>15</v>
      </c>
      <c r="F231" t="s">
        <v>7</v>
      </c>
      <c r="G231" s="2">
        <f>-G230*G$18</f>
        <v>484000</v>
      </c>
      <c r="H231" s="2">
        <f t="shared" ref="H231:Z231" ca="1" si="530">-H230*H$18</f>
        <v>287878.39550748467</v>
      </c>
      <c r="I231" s="2">
        <f t="shared" ca="1" si="530"/>
        <v>308066.53918003326</v>
      </c>
      <c r="J231" s="2">
        <f t="shared" ca="1" si="530"/>
        <v>-347725.63593299239</v>
      </c>
      <c r="K231" s="2">
        <f t="shared" ca="1" si="530"/>
        <v>32024.375849724227</v>
      </c>
      <c r="L231" s="2">
        <f t="shared" ca="1" si="530"/>
        <v>-321039.3527128303</v>
      </c>
      <c r="M231" s="2">
        <f t="shared" ca="1" si="530"/>
        <v>-142525.56363880049</v>
      </c>
      <c r="N231" s="2">
        <f t="shared" ca="1" si="530"/>
        <v>-149681.76659888629</v>
      </c>
      <c r="O231" s="2">
        <f t="shared" ca="1" si="530"/>
        <v>-157050.48958525332</v>
      </c>
      <c r="P231" s="2">
        <f t="shared" ca="1" si="530"/>
        <v>-164637.37091776883</v>
      </c>
      <c r="Q231" s="2">
        <f t="shared" ca="1" si="530"/>
        <v>-177114.85610775085</v>
      </c>
      <c r="R231" s="2">
        <f t="shared" ca="1" si="530"/>
        <v>-71815.512670205368</v>
      </c>
      <c r="S231" s="2">
        <f t="shared" ca="1" si="530"/>
        <v>-73994.382923609504</v>
      </c>
      <c r="T231" s="2">
        <f t="shared" ca="1" si="530"/>
        <v>-76216.83058208166</v>
      </c>
      <c r="U231" s="2">
        <f t="shared" ca="1" si="530"/>
        <v>-78483.727193723331</v>
      </c>
      <c r="V231" s="2">
        <f t="shared" ca="1" si="530"/>
        <v>-80795.961737597827</v>
      </c>
      <c r="W231" s="2">
        <f t="shared" ca="1" si="530"/>
        <v>-83154.440972349737</v>
      </c>
      <c r="X231" s="2">
        <f t="shared" ca="1" si="530"/>
        <v>-85560.089791796796</v>
      </c>
      <c r="Y231" s="2">
        <f t="shared" ca="1" si="530"/>
        <v>-88013.851587632671</v>
      </c>
      <c r="Z231" s="2">
        <f t="shared" ca="1" si="530"/>
        <v>-84450.021952718715</v>
      </c>
      <c r="AA231" s="2">
        <f t="shared" ref="AA231:AP231" ca="1" si="531">-AA230*AA$18</f>
        <v>-222454.73360946294</v>
      </c>
      <c r="AB231" s="2">
        <f t="shared" ca="1" si="531"/>
        <v>-232346.04685516801</v>
      </c>
      <c r="AC231" s="2">
        <f t="shared" ca="1" si="531"/>
        <v>-101602.6815437062</v>
      </c>
      <c r="AD231" s="2">
        <f t="shared" ca="1" si="531"/>
        <v>-104498.62850791373</v>
      </c>
      <c r="AE231" s="2">
        <f t="shared" ca="1" si="531"/>
        <v>-107452.49441140531</v>
      </c>
      <c r="AF231" s="2">
        <f t="shared" ca="1" si="531"/>
        <v>-110465.4376329667</v>
      </c>
      <c r="AG231" s="2">
        <f t="shared" ca="1" si="531"/>
        <v>-135938.63971895957</v>
      </c>
      <c r="AH231" s="2">
        <f t="shared" ca="1" si="531"/>
        <v>-140193.30584667207</v>
      </c>
      <c r="AI231" s="2">
        <f t="shared" ca="1" si="531"/>
        <v>-143838.66529693885</v>
      </c>
      <c r="AJ231" s="2">
        <f t="shared" ca="1" si="531"/>
        <v>-147099.97193621096</v>
      </c>
      <c r="AK231" s="2">
        <f t="shared" ca="1" si="531"/>
        <v>-150426.50470826851</v>
      </c>
      <c r="AL231" s="2">
        <f t="shared" ca="1" si="531"/>
        <v>-155686.2348024337</v>
      </c>
      <c r="AM231" s="2">
        <f t="shared" ca="1" si="531"/>
        <v>-159147.15949848239</v>
      </c>
      <c r="AN231" s="2">
        <f t="shared" ca="1" si="531"/>
        <v>-162770.63602178553</v>
      </c>
      <c r="AO231" s="2">
        <f t="shared" ca="1" si="531"/>
        <v>-166371.38207555457</v>
      </c>
      <c r="AP231" s="2">
        <f t="shared" ca="1" si="531"/>
        <v>-170044.14305039906</v>
      </c>
    </row>
    <row r="232" spans="4:43" x14ac:dyDescent="0.3">
      <c r="D232" s="3"/>
    </row>
    <row r="233" spans="4:43" x14ac:dyDescent="0.3">
      <c r="D233" s="3" t="s">
        <v>28</v>
      </c>
    </row>
    <row r="234" spans="4:43" x14ac:dyDescent="0.3">
      <c r="E234" t="s">
        <v>1</v>
      </c>
      <c r="F234" t="s">
        <v>7</v>
      </c>
      <c r="G234" s="2">
        <f t="shared" ref="G234:AP234" si="532">-G26</f>
        <v>-10900000</v>
      </c>
      <c r="H234" s="2">
        <f t="shared" si="532"/>
        <v>-4200000</v>
      </c>
      <c r="I234" s="2">
        <f t="shared" si="532"/>
        <v>-100000</v>
      </c>
      <c r="J234" s="2">
        <f t="shared" si="532"/>
        <v>-50000</v>
      </c>
      <c r="K234" s="2">
        <f t="shared" si="532"/>
        <v>0</v>
      </c>
      <c r="L234" s="2">
        <f t="shared" si="532"/>
        <v>0</v>
      </c>
      <c r="M234" s="2">
        <f t="shared" si="532"/>
        <v>0</v>
      </c>
      <c r="N234" s="2">
        <f t="shared" si="532"/>
        <v>0</v>
      </c>
      <c r="O234" s="2">
        <f t="shared" si="532"/>
        <v>0</v>
      </c>
      <c r="P234" s="2">
        <f t="shared" si="532"/>
        <v>0</v>
      </c>
      <c r="Q234" s="2">
        <f t="shared" si="532"/>
        <v>0</v>
      </c>
      <c r="R234" s="29">
        <f t="shared" si="532"/>
        <v>0</v>
      </c>
      <c r="S234" s="29">
        <f t="shared" si="532"/>
        <v>0</v>
      </c>
      <c r="T234" s="29">
        <f t="shared" si="532"/>
        <v>0</v>
      </c>
      <c r="U234" s="29">
        <f t="shared" si="532"/>
        <v>0</v>
      </c>
      <c r="V234" s="29">
        <f t="shared" si="532"/>
        <v>0</v>
      </c>
      <c r="W234" s="29">
        <f t="shared" si="532"/>
        <v>0</v>
      </c>
      <c r="X234" s="29">
        <f t="shared" si="532"/>
        <v>0</v>
      </c>
      <c r="Y234" s="29">
        <f t="shared" si="532"/>
        <v>0</v>
      </c>
      <c r="Z234" s="29">
        <f t="shared" si="532"/>
        <v>0</v>
      </c>
      <c r="AA234" s="29">
        <f t="shared" si="532"/>
        <v>0</v>
      </c>
      <c r="AB234" s="29">
        <f t="shared" si="532"/>
        <v>0</v>
      </c>
      <c r="AC234" s="29">
        <f t="shared" si="532"/>
        <v>0</v>
      </c>
      <c r="AD234" s="29">
        <f t="shared" si="532"/>
        <v>0</v>
      </c>
      <c r="AE234" s="29">
        <f t="shared" si="532"/>
        <v>0</v>
      </c>
      <c r="AF234" s="29">
        <f t="shared" si="532"/>
        <v>0</v>
      </c>
      <c r="AG234" s="29">
        <f t="shared" si="532"/>
        <v>0</v>
      </c>
      <c r="AH234" s="29">
        <f t="shared" si="532"/>
        <v>0</v>
      </c>
      <c r="AI234" s="29">
        <f t="shared" si="532"/>
        <v>0</v>
      </c>
      <c r="AJ234" s="29">
        <f t="shared" si="532"/>
        <v>0</v>
      </c>
      <c r="AK234" s="29">
        <f t="shared" si="532"/>
        <v>0</v>
      </c>
      <c r="AL234" s="29">
        <f t="shared" si="532"/>
        <v>0</v>
      </c>
      <c r="AM234" s="29">
        <f t="shared" si="532"/>
        <v>0</v>
      </c>
      <c r="AN234" s="29">
        <f t="shared" si="532"/>
        <v>0</v>
      </c>
      <c r="AO234" s="29">
        <f t="shared" si="532"/>
        <v>0</v>
      </c>
      <c r="AP234" s="29">
        <f t="shared" si="532"/>
        <v>0</v>
      </c>
    </row>
    <row r="235" spans="4:43" x14ac:dyDescent="0.3">
      <c r="E235" t="s">
        <v>19</v>
      </c>
      <c r="F235" t="s">
        <v>7</v>
      </c>
      <c r="G235" s="2">
        <f t="shared" ref="G235:AP235" si="533">G84</f>
        <v>0</v>
      </c>
      <c r="H235" s="2">
        <f t="shared" si="533"/>
        <v>0</v>
      </c>
      <c r="I235" s="2">
        <f t="shared" si="533"/>
        <v>0</v>
      </c>
      <c r="J235" s="2">
        <f t="shared" si="533"/>
        <v>0</v>
      </c>
      <c r="K235" s="2">
        <f t="shared" si="533"/>
        <v>0</v>
      </c>
      <c r="L235" s="2">
        <f t="shared" si="533"/>
        <v>0</v>
      </c>
      <c r="M235" s="2">
        <f t="shared" si="533"/>
        <v>0</v>
      </c>
      <c r="N235" s="2">
        <f t="shared" si="533"/>
        <v>0</v>
      </c>
      <c r="O235" s="2">
        <f t="shared" si="533"/>
        <v>0</v>
      </c>
      <c r="P235" s="2">
        <f t="shared" si="533"/>
        <v>0</v>
      </c>
      <c r="Q235" s="2">
        <f t="shared" si="533"/>
        <v>1000000</v>
      </c>
      <c r="R235" s="2">
        <f t="shared" si="533"/>
        <v>0</v>
      </c>
      <c r="S235" s="2">
        <f t="shared" si="533"/>
        <v>0</v>
      </c>
      <c r="T235" s="2">
        <f t="shared" si="533"/>
        <v>0</v>
      </c>
      <c r="U235" s="2">
        <f t="shared" si="533"/>
        <v>0</v>
      </c>
      <c r="V235" s="2">
        <f t="shared" si="533"/>
        <v>0</v>
      </c>
      <c r="W235" s="2">
        <f t="shared" si="533"/>
        <v>0</v>
      </c>
      <c r="X235" s="2">
        <f t="shared" si="533"/>
        <v>0</v>
      </c>
      <c r="Y235" s="2">
        <f t="shared" si="533"/>
        <v>0</v>
      </c>
      <c r="Z235" s="2">
        <f t="shared" si="533"/>
        <v>-1300000</v>
      </c>
      <c r="AA235" s="2">
        <f t="shared" si="533"/>
        <v>0</v>
      </c>
      <c r="AB235" s="2">
        <f t="shared" si="533"/>
        <v>0</v>
      </c>
      <c r="AC235" s="2">
        <f t="shared" si="533"/>
        <v>0</v>
      </c>
      <c r="AD235" s="2">
        <f t="shared" si="533"/>
        <v>0</v>
      </c>
      <c r="AE235" s="2">
        <f t="shared" si="533"/>
        <v>0</v>
      </c>
      <c r="AF235" s="2">
        <f t="shared" si="533"/>
        <v>0</v>
      </c>
      <c r="AG235" s="2">
        <f t="shared" si="533"/>
        <v>0</v>
      </c>
      <c r="AH235" s="2">
        <f t="shared" si="533"/>
        <v>0</v>
      </c>
      <c r="AI235" s="2">
        <f t="shared" si="533"/>
        <v>0</v>
      </c>
      <c r="AJ235" s="2">
        <f t="shared" si="533"/>
        <v>0</v>
      </c>
      <c r="AK235" s="2">
        <f t="shared" si="533"/>
        <v>0</v>
      </c>
      <c r="AL235" s="2">
        <f t="shared" si="533"/>
        <v>0</v>
      </c>
      <c r="AM235" s="2">
        <f t="shared" si="533"/>
        <v>0</v>
      </c>
      <c r="AN235" s="2">
        <f t="shared" si="533"/>
        <v>0</v>
      </c>
      <c r="AO235" s="2">
        <f t="shared" si="533"/>
        <v>0</v>
      </c>
      <c r="AP235" s="2">
        <f t="shared" si="533"/>
        <v>0</v>
      </c>
    </row>
    <row r="236" spans="4:43" x14ac:dyDescent="0.3">
      <c r="E236" t="s">
        <v>110</v>
      </c>
      <c r="F236" t="s">
        <v>7</v>
      </c>
      <c r="G236" s="2">
        <f t="shared" ref="G236:AP236" si="534">G53</f>
        <v>1000000</v>
      </c>
      <c r="H236" s="2">
        <f t="shared" si="534"/>
        <v>1000000</v>
      </c>
      <c r="I236" s="2">
        <f t="shared" si="534"/>
        <v>0</v>
      </c>
      <c r="J236" s="2">
        <f t="shared" si="534"/>
        <v>0</v>
      </c>
      <c r="K236" s="2">
        <f t="shared" si="534"/>
        <v>0</v>
      </c>
      <c r="L236" s="2">
        <f t="shared" si="534"/>
        <v>0</v>
      </c>
      <c r="M236" s="2">
        <f t="shared" si="534"/>
        <v>0</v>
      </c>
      <c r="N236" s="2">
        <f t="shared" si="534"/>
        <v>0</v>
      </c>
      <c r="O236" s="2">
        <f t="shared" si="534"/>
        <v>0</v>
      </c>
      <c r="P236" s="2">
        <f t="shared" si="534"/>
        <v>0</v>
      </c>
      <c r="Q236" s="2">
        <f t="shared" si="534"/>
        <v>0</v>
      </c>
      <c r="R236" s="2">
        <f t="shared" si="534"/>
        <v>0</v>
      </c>
      <c r="S236" s="2">
        <f t="shared" si="534"/>
        <v>0</v>
      </c>
      <c r="T236" s="2">
        <f t="shared" si="534"/>
        <v>0</v>
      </c>
      <c r="U236" s="2">
        <f t="shared" si="534"/>
        <v>0</v>
      </c>
      <c r="V236" s="2">
        <f t="shared" si="534"/>
        <v>0</v>
      </c>
      <c r="W236" s="2">
        <f t="shared" si="534"/>
        <v>0</v>
      </c>
      <c r="X236" s="2">
        <f t="shared" si="534"/>
        <v>0</v>
      </c>
      <c r="Y236" s="2">
        <f t="shared" si="534"/>
        <v>0</v>
      </c>
      <c r="Z236" s="2">
        <f t="shared" si="534"/>
        <v>0</v>
      </c>
      <c r="AA236" s="2">
        <f t="shared" si="534"/>
        <v>0</v>
      </c>
      <c r="AB236" s="2">
        <f t="shared" si="534"/>
        <v>0</v>
      </c>
      <c r="AC236" s="2">
        <f t="shared" si="534"/>
        <v>0</v>
      </c>
      <c r="AD236" s="2">
        <f t="shared" si="534"/>
        <v>0</v>
      </c>
      <c r="AE236" s="2">
        <f t="shared" si="534"/>
        <v>0</v>
      </c>
      <c r="AF236" s="2">
        <f t="shared" si="534"/>
        <v>0</v>
      </c>
      <c r="AG236" s="2">
        <f t="shared" si="534"/>
        <v>0</v>
      </c>
      <c r="AH236" s="2">
        <f t="shared" si="534"/>
        <v>0</v>
      </c>
      <c r="AI236" s="2">
        <f t="shared" si="534"/>
        <v>0</v>
      </c>
      <c r="AJ236" s="2">
        <f t="shared" si="534"/>
        <v>0</v>
      </c>
      <c r="AK236" s="2">
        <f t="shared" si="534"/>
        <v>0</v>
      </c>
      <c r="AL236" s="2">
        <f t="shared" si="534"/>
        <v>0</v>
      </c>
      <c r="AM236" s="2">
        <f t="shared" si="534"/>
        <v>0</v>
      </c>
      <c r="AN236" s="2">
        <f t="shared" si="534"/>
        <v>0</v>
      </c>
      <c r="AO236" s="2">
        <f t="shared" si="534"/>
        <v>0</v>
      </c>
      <c r="AP236" s="2">
        <f t="shared" si="534"/>
        <v>0</v>
      </c>
    </row>
    <row r="237" spans="4:43" x14ac:dyDescent="0.3">
      <c r="E237" t="s">
        <v>11</v>
      </c>
      <c r="F237" t="s">
        <v>7</v>
      </c>
      <c r="G237" s="2">
        <f t="shared" ref="G237:AP237" si="535">G177</f>
        <v>0</v>
      </c>
      <c r="H237" s="2">
        <f t="shared" si="535"/>
        <v>14392.169400000001</v>
      </c>
      <c r="I237" s="2">
        <f t="shared" si="535"/>
        <v>68298.483556079998</v>
      </c>
      <c r="J237" s="2">
        <f t="shared" si="535"/>
        <v>228370.23947059643</v>
      </c>
      <c r="K237" s="2">
        <f t="shared" si="535"/>
        <v>328049.34054932697</v>
      </c>
      <c r="L237" s="2">
        <f t="shared" si="535"/>
        <v>391585.95232353039</v>
      </c>
      <c r="M237" s="2">
        <f t="shared" si="535"/>
        <v>416021.99635928142</v>
      </c>
      <c r="N237" s="2">
        <f t="shared" si="535"/>
        <v>441278.84777553304</v>
      </c>
      <c r="O237" s="2">
        <f t="shared" si="535"/>
        <v>467379.56444989092</v>
      </c>
      <c r="P237" s="2">
        <f t="shared" si="535"/>
        <v>494347.79825211299</v>
      </c>
      <c r="Q237" s="2">
        <f t="shared" si="535"/>
        <v>522207.80958064389</v>
      </c>
      <c r="R237" s="2">
        <f t="shared" si="535"/>
        <v>532651.96577225684</v>
      </c>
      <c r="S237" s="2">
        <f t="shared" si="535"/>
        <v>543305.00508770207</v>
      </c>
      <c r="T237" s="2">
        <f t="shared" si="535"/>
        <v>554171.10518945602</v>
      </c>
      <c r="U237" s="2">
        <f t="shared" si="535"/>
        <v>565254.52729324519</v>
      </c>
      <c r="V237" s="2">
        <f t="shared" si="535"/>
        <v>576559.6178391102</v>
      </c>
      <c r="W237" s="2">
        <f t="shared" si="535"/>
        <v>588090.81019589223</v>
      </c>
      <c r="X237" s="2">
        <f t="shared" si="535"/>
        <v>599852.62639981031</v>
      </c>
      <c r="Y237" s="2">
        <f t="shared" si="535"/>
        <v>611849.67892780632</v>
      </c>
      <c r="Z237" s="2">
        <f t="shared" si="535"/>
        <v>624086.67250636255</v>
      </c>
      <c r="AA237" s="2">
        <f t="shared" si="535"/>
        <v>658477.46015483933</v>
      </c>
      <c r="AB237" s="2">
        <f t="shared" si="535"/>
        <v>693994.24464025279</v>
      </c>
      <c r="AC237" s="2">
        <f t="shared" si="535"/>
        <v>707874.1295330578</v>
      </c>
      <c r="AD237" s="2">
        <f t="shared" si="535"/>
        <v>722031.61212371918</v>
      </c>
      <c r="AE237" s="2">
        <f t="shared" si="535"/>
        <v>736472.24436619342</v>
      </c>
      <c r="AF237" s="2">
        <f t="shared" si="535"/>
        <v>751201.68925351719</v>
      </c>
      <c r="AG237" s="2">
        <f t="shared" si="535"/>
        <v>766225.72303858772</v>
      </c>
      <c r="AH237" s="2">
        <f t="shared" si="535"/>
        <v>781550.23749935941</v>
      </c>
      <c r="AI237" s="2">
        <f t="shared" si="535"/>
        <v>797181.24224934669</v>
      </c>
      <c r="AJ237" s="2">
        <f t="shared" si="535"/>
        <v>813124.86709433363</v>
      </c>
      <c r="AK237" s="2">
        <f t="shared" si="535"/>
        <v>829387.36443622026</v>
      </c>
      <c r="AL237" s="2">
        <f t="shared" si="535"/>
        <v>845975.11172494467</v>
      </c>
      <c r="AM237" s="2">
        <f t="shared" si="535"/>
        <v>862894.61395944364</v>
      </c>
      <c r="AN237" s="2">
        <f t="shared" si="535"/>
        <v>880152.50623863249</v>
      </c>
      <c r="AO237" s="2">
        <f t="shared" si="535"/>
        <v>897755.55636340508</v>
      </c>
      <c r="AP237" s="2">
        <f t="shared" si="535"/>
        <v>915710.66749067337</v>
      </c>
      <c r="AQ237" s="2">
        <f t="shared" ref="AQ237:AQ241" si="536">IF(AK237=0,0,IF($G$15&gt;(AP237/AK237)^(1/5)-1+2%,AP237*(AP237/AK237)^(1/5)/($G$15-((AP237/AK237)^(1/5)-1)),AP237*(1+$G$14)/$G$16))</f>
        <v>18680497.616809741</v>
      </c>
    </row>
    <row r="238" spans="4:43" x14ac:dyDescent="0.3">
      <c r="E238" t="s">
        <v>58</v>
      </c>
      <c r="F238" t="s">
        <v>7</v>
      </c>
      <c r="G238" s="2">
        <f t="shared" ref="G238:AP238" si="537">G224</f>
        <v>0</v>
      </c>
      <c r="H238" s="2">
        <f t="shared" si="537"/>
        <v>-8792.8087999999989</v>
      </c>
      <c r="I238" s="2">
        <f t="shared" si="537"/>
        <v>-22387.85687408</v>
      </c>
      <c r="J238" s="2">
        <f t="shared" si="537"/>
        <v>-60899.759753991304</v>
      </c>
      <c r="K238" s="2">
        <f t="shared" si="537"/>
        <v>-82384.587761316914</v>
      </c>
      <c r="L238" s="2">
        <f t="shared" si="537"/>
        <v>-97295.532256364342</v>
      </c>
      <c r="M238" s="2">
        <f t="shared" si="537"/>
        <v>-103035.87655709664</v>
      </c>
      <c r="N238" s="2">
        <f t="shared" si="537"/>
        <v>-108968.91641695568</v>
      </c>
      <c r="O238" s="2">
        <f t="shared" si="537"/>
        <v>-115100.06352058622</v>
      </c>
      <c r="P238" s="2">
        <f t="shared" si="537"/>
        <v>-121434.86894179524</v>
      </c>
      <c r="Q238" s="2">
        <f t="shared" si="537"/>
        <v>-127979.02655444437</v>
      </c>
      <c r="R238" s="2">
        <f t="shared" si="537"/>
        <v>-130438.60708553327</v>
      </c>
      <c r="S238" s="2">
        <f t="shared" si="537"/>
        <v>-132947.37922724395</v>
      </c>
      <c r="T238" s="2">
        <f t="shared" si="537"/>
        <v>-135506.32681178881</v>
      </c>
      <c r="U238" s="2">
        <f t="shared" si="537"/>
        <v>-138116.45334802457</v>
      </c>
      <c r="V238" s="2">
        <f t="shared" si="537"/>
        <v>-140778.78241498506</v>
      </c>
      <c r="W238" s="2">
        <f t="shared" si="537"/>
        <v>-143494.35806328477</v>
      </c>
      <c r="X238" s="2">
        <f t="shared" si="537"/>
        <v>-146264.24522455048</v>
      </c>
      <c r="Y238" s="2">
        <f t="shared" si="537"/>
        <v>-149089.53012904149</v>
      </c>
      <c r="Z238" s="2">
        <f t="shared" si="537"/>
        <v>-151971.32073162231</v>
      </c>
      <c r="AA238" s="2">
        <f t="shared" si="537"/>
        <v>-160049.36964898289</v>
      </c>
      <c r="AB238" s="2">
        <f t="shared" si="537"/>
        <v>-168391.75199474522</v>
      </c>
      <c r="AC238" s="2">
        <f t="shared" si="537"/>
        <v>-171659.58703464011</v>
      </c>
      <c r="AD238" s="2">
        <f t="shared" si="537"/>
        <v>-174992.7787753329</v>
      </c>
      <c r="AE238" s="2">
        <f t="shared" si="537"/>
        <v>-178392.63435083957</v>
      </c>
      <c r="AF238" s="2">
        <f t="shared" si="537"/>
        <v>-181860.48703785636</v>
      </c>
      <c r="AG238" s="2">
        <f t="shared" si="537"/>
        <v>-185397.69677861352</v>
      </c>
      <c r="AH238" s="2">
        <f t="shared" si="537"/>
        <v>-189005.65071418579</v>
      </c>
      <c r="AI238" s="2">
        <f t="shared" si="537"/>
        <v>-192685.76372846949</v>
      </c>
      <c r="AJ238" s="2">
        <f t="shared" si="537"/>
        <v>-196439.4790030389</v>
      </c>
      <c r="AK238" s="2">
        <f t="shared" si="537"/>
        <v>-200268.26858309968</v>
      </c>
      <c r="AL238" s="2">
        <f t="shared" si="537"/>
        <v>-204173.63395476164</v>
      </c>
      <c r="AM238" s="2">
        <f t="shared" si="537"/>
        <v>-208157.10663385689</v>
      </c>
      <c r="AN238" s="2">
        <f t="shared" si="537"/>
        <v>-212220.24876653406</v>
      </c>
      <c r="AO238" s="2">
        <f t="shared" si="537"/>
        <v>-216364.65374186475</v>
      </c>
      <c r="AP238" s="2">
        <f t="shared" si="537"/>
        <v>-220591.94681670205</v>
      </c>
      <c r="AQ238" s="2">
        <f t="shared" si="536"/>
        <v>-4455134.3638681611</v>
      </c>
    </row>
    <row r="239" spans="4:43" x14ac:dyDescent="0.3">
      <c r="E239" t="s">
        <v>10</v>
      </c>
      <c r="F239" t="s">
        <v>7</v>
      </c>
      <c r="G239" s="2">
        <f t="shared" ref="G239:AP239" si="538">-G200</f>
        <v>0</v>
      </c>
      <c r="H239" s="2">
        <f t="shared" si="538"/>
        <v>-10564.697039999999</v>
      </c>
      <c r="I239" s="2">
        <f t="shared" si="538"/>
        <v>-12626.799680672</v>
      </c>
      <c r="J239" s="2">
        <f t="shared" si="538"/>
        <v>-18658.203024148788</v>
      </c>
      <c r="K239" s="2">
        <f t="shared" si="538"/>
        <v>-22441.932346134061</v>
      </c>
      <c r="L239" s="2">
        <f t="shared" si="538"/>
        <v>-24800.062028538661</v>
      </c>
      <c r="M239" s="2">
        <f t="shared" si="538"/>
        <v>-19177.392702307025</v>
      </c>
      <c r="N239" s="2">
        <f t="shared" si="538"/>
        <v>-20032.892738214709</v>
      </c>
      <c r="O239" s="2">
        <f t="shared" si="538"/>
        <v>-20916.941818477771</v>
      </c>
      <c r="P239" s="2">
        <f t="shared" si="538"/>
        <v>-21830.339704856073</v>
      </c>
      <c r="Q239" s="2">
        <f t="shared" si="538"/>
        <v>-22773.906729962113</v>
      </c>
      <c r="R239" s="2">
        <f t="shared" si="538"/>
        <v>-23129.384864561358</v>
      </c>
      <c r="S239" s="2">
        <f t="shared" si="538"/>
        <v>-23491.972561852584</v>
      </c>
      <c r="T239" s="2">
        <f t="shared" si="538"/>
        <v>-23861.812013089639</v>
      </c>
      <c r="U239" s="2">
        <f t="shared" si="538"/>
        <v>-24239.048253351433</v>
      </c>
      <c r="V239" s="2">
        <f t="shared" si="538"/>
        <v>-24623.829218418457</v>
      </c>
      <c r="W239" s="2">
        <f t="shared" si="538"/>
        <v>-25016.305802786828</v>
      </c>
      <c r="X239" s="2">
        <f t="shared" si="538"/>
        <v>-25416.631918842562</v>
      </c>
      <c r="Y239" s="2">
        <f t="shared" si="538"/>
        <v>-25824.964557219413</v>
      </c>
      <c r="Z239" s="2">
        <f t="shared" si="538"/>
        <v>-26241.463848363805</v>
      </c>
      <c r="AA239" s="2">
        <f t="shared" si="538"/>
        <v>-27406.174260089687</v>
      </c>
      <c r="AB239" s="2">
        <f t="shared" si="538"/>
        <v>-28608.976502745256</v>
      </c>
      <c r="AC239" s="2">
        <f t="shared" si="538"/>
        <v>-29081.156032800161</v>
      </c>
      <c r="AD239" s="2">
        <f t="shared" si="538"/>
        <v>-29562.779153456166</v>
      </c>
      <c r="AE239" s="2">
        <f t="shared" si="538"/>
        <v>-30054.034736525293</v>
      </c>
      <c r="AF239" s="2">
        <f t="shared" si="538"/>
        <v>-30555.115431255799</v>
      </c>
      <c r="AG239" s="2">
        <f t="shared" si="538"/>
        <v>-31066.217739880914</v>
      </c>
      <c r="AH239" s="2">
        <f t="shared" si="538"/>
        <v>-31587.542094678534</v>
      </c>
      <c r="AI239" s="2">
        <f t="shared" si="538"/>
        <v>-32119.292936572107</v>
      </c>
      <c r="AJ239" s="2">
        <f t="shared" si="538"/>
        <v>-32661.678795303545</v>
      </c>
      <c r="AK239" s="2">
        <f t="shared" si="538"/>
        <v>-33214.912371209619</v>
      </c>
      <c r="AL239" s="2">
        <f t="shared" si="538"/>
        <v>-33779.210618633806</v>
      </c>
      <c r="AM239" s="2">
        <f t="shared" si="538"/>
        <v>-34354.794831006482</v>
      </c>
      <c r="AN239" s="2">
        <f t="shared" si="538"/>
        <v>-34941.890727626611</v>
      </c>
      <c r="AO239" s="2">
        <f t="shared" si="538"/>
        <v>-35540.728542179146</v>
      </c>
      <c r="AP239" s="2">
        <f t="shared" si="538"/>
        <v>-36151.54311302273</v>
      </c>
      <c r="AQ239" s="2">
        <f t="shared" si="536"/>
        <v>-694921.1790027516</v>
      </c>
    </row>
    <row r="240" spans="4:43" x14ac:dyDescent="0.3">
      <c r="E240" t="s">
        <v>48</v>
      </c>
      <c r="F240" t="s">
        <v>7</v>
      </c>
      <c r="G240" s="2">
        <f t="shared" ref="G240:AP240" si="539">G207</f>
        <v>0</v>
      </c>
      <c r="H240" s="2">
        <f t="shared" si="539"/>
        <v>8500</v>
      </c>
      <c r="I240" s="2">
        <f t="shared" si="539"/>
        <v>8500</v>
      </c>
      <c r="J240" s="2">
        <f t="shared" si="539"/>
        <v>8500</v>
      </c>
      <c r="K240" s="2">
        <f t="shared" si="539"/>
        <v>8500</v>
      </c>
      <c r="L240" s="2">
        <f t="shared" si="539"/>
        <v>0</v>
      </c>
      <c r="M240" s="2">
        <f t="shared" si="539"/>
        <v>0</v>
      </c>
      <c r="N240" s="2">
        <f t="shared" si="539"/>
        <v>0</v>
      </c>
      <c r="O240" s="2">
        <f t="shared" si="539"/>
        <v>0</v>
      </c>
      <c r="P240" s="2">
        <f t="shared" si="539"/>
        <v>0</v>
      </c>
      <c r="Q240" s="2">
        <f t="shared" si="539"/>
        <v>0</v>
      </c>
      <c r="R240" s="2">
        <f t="shared" si="539"/>
        <v>0</v>
      </c>
      <c r="S240" s="2">
        <f t="shared" si="539"/>
        <v>0</v>
      </c>
      <c r="T240" s="2">
        <f t="shared" si="539"/>
        <v>0</v>
      </c>
      <c r="U240" s="2">
        <f t="shared" si="539"/>
        <v>0</v>
      </c>
      <c r="V240" s="2">
        <f t="shared" si="539"/>
        <v>0</v>
      </c>
      <c r="W240" s="2">
        <f t="shared" si="539"/>
        <v>0</v>
      </c>
      <c r="X240" s="2">
        <f t="shared" si="539"/>
        <v>0</v>
      </c>
      <c r="Y240" s="2">
        <f t="shared" si="539"/>
        <v>0</v>
      </c>
      <c r="Z240" s="2">
        <f t="shared" si="539"/>
        <v>0</v>
      </c>
      <c r="AA240" s="2">
        <f t="shared" si="539"/>
        <v>0</v>
      </c>
      <c r="AB240" s="2">
        <f t="shared" si="539"/>
        <v>0</v>
      </c>
      <c r="AC240" s="2">
        <f t="shared" si="539"/>
        <v>0</v>
      </c>
      <c r="AD240" s="2">
        <f t="shared" si="539"/>
        <v>0</v>
      </c>
      <c r="AE240" s="2">
        <f t="shared" si="539"/>
        <v>0</v>
      </c>
      <c r="AF240" s="2">
        <f t="shared" si="539"/>
        <v>0</v>
      </c>
      <c r="AG240" s="2">
        <f t="shared" si="539"/>
        <v>0</v>
      </c>
      <c r="AH240" s="2">
        <f t="shared" si="539"/>
        <v>0</v>
      </c>
      <c r="AI240" s="2">
        <f t="shared" si="539"/>
        <v>0</v>
      </c>
      <c r="AJ240" s="2">
        <f t="shared" si="539"/>
        <v>0</v>
      </c>
      <c r="AK240" s="2">
        <f t="shared" si="539"/>
        <v>0</v>
      </c>
      <c r="AL240" s="2">
        <f t="shared" si="539"/>
        <v>0</v>
      </c>
      <c r="AM240" s="2">
        <f t="shared" si="539"/>
        <v>0</v>
      </c>
      <c r="AN240" s="2">
        <f t="shared" si="539"/>
        <v>0</v>
      </c>
      <c r="AO240" s="2">
        <f t="shared" si="539"/>
        <v>0</v>
      </c>
      <c r="AP240" s="2">
        <f t="shared" si="539"/>
        <v>0</v>
      </c>
      <c r="AQ240" s="2">
        <f t="shared" si="536"/>
        <v>0</v>
      </c>
    </row>
    <row r="241" spans="3:45" x14ac:dyDescent="0.3">
      <c r="E241" t="s">
        <v>49</v>
      </c>
      <c r="F241" t="s">
        <v>7</v>
      </c>
      <c r="G241" s="2">
        <f t="shared" ref="G241:AP241" si="540">G214</f>
        <v>0</v>
      </c>
      <c r="H241" s="2">
        <f t="shared" si="540"/>
        <v>85</v>
      </c>
      <c r="I241" s="2">
        <f t="shared" si="540"/>
        <v>85</v>
      </c>
      <c r="J241" s="2">
        <f t="shared" si="540"/>
        <v>85</v>
      </c>
      <c r="K241" s="2">
        <f t="shared" si="540"/>
        <v>85</v>
      </c>
      <c r="L241" s="2">
        <f t="shared" si="540"/>
        <v>85</v>
      </c>
      <c r="M241" s="2">
        <f t="shared" si="540"/>
        <v>85</v>
      </c>
      <c r="N241" s="2">
        <f t="shared" si="540"/>
        <v>85</v>
      </c>
      <c r="O241" s="2">
        <f t="shared" si="540"/>
        <v>85</v>
      </c>
      <c r="P241" s="2">
        <f t="shared" si="540"/>
        <v>85</v>
      </c>
      <c r="Q241" s="2">
        <f t="shared" si="540"/>
        <v>85</v>
      </c>
      <c r="R241" s="2">
        <f t="shared" si="540"/>
        <v>85</v>
      </c>
      <c r="S241" s="2">
        <f t="shared" si="540"/>
        <v>85</v>
      </c>
      <c r="T241" s="2">
        <f t="shared" si="540"/>
        <v>85</v>
      </c>
      <c r="U241" s="2">
        <f t="shared" si="540"/>
        <v>85</v>
      </c>
      <c r="V241" s="2">
        <f t="shared" si="540"/>
        <v>85</v>
      </c>
      <c r="W241" s="2">
        <f t="shared" si="540"/>
        <v>85</v>
      </c>
      <c r="X241" s="2">
        <f t="shared" si="540"/>
        <v>85</v>
      </c>
      <c r="Y241" s="2">
        <f t="shared" si="540"/>
        <v>85</v>
      </c>
      <c r="Z241" s="2">
        <f t="shared" si="540"/>
        <v>85</v>
      </c>
      <c r="AA241" s="2">
        <f t="shared" si="540"/>
        <v>85</v>
      </c>
      <c r="AB241" s="2">
        <f t="shared" si="540"/>
        <v>85</v>
      </c>
      <c r="AC241" s="2">
        <f t="shared" si="540"/>
        <v>85</v>
      </c>
      <c r="AD241" s="2">
        <f t="shared" si="540"/>
        <v>85</v>
      </c>
      <c r="AE241" s="2">
        <f t="shared" si="540"/>
        <v>85</v>
      </c>
      <c r="AF241" s="2">
        <f t="shared" si="540"/>
        <v>85</v>
      </c>
      <c r="AG241" s="2">
        <f t="shared" si="540"/>
        <v>85</v>
      </c>
      <c r="AH241" s="2">
        <f t="shared" si="540"/>
        <v>85</v>
      </c>
      <c r="AI241" s="2">
        <f t="shared" si="540"/>
        <v>85</v>
      </c>
      <c r="AJ241" s="2">
        <f t="shared" si="540"/>
        <v>85</v>
      </c>
      <c r="AK241" s="2">
        <f t="shared" si="540"/>
        <v>85</v>
      </c>
      <c r="AL241" s="2">
        <f t="shared" si="540"/>
        <v>85</v>
      </c>
      <c r="AM241" s="2">
        <f t="shared" si="540"/>
        <v>85</v>
      </c>
      <c r="AN241" s="2">
        <f t="shared" si="540"/>
        <v>85</v>
      </c>
      <c r="AO241" s="2">
        <f t="shared" si="540"/>
        <v>85</v>
      </c>
      <c r="AP241" s="2">
        <f t="shared" si="540"/>
        <v>85</v>
      </c>
      <c r="AQ241" s="2">
        <f t="shared" si="536"/>
        <v>1214.2857142857142</v>
      </c>
    </row>
    <row r="242" spans="3:45" x14ac:dyDescent="0.3">
      <c r="E242" t="s">
        <v>20</v>
      </c>
      <c r="F242" t="s">
        <v>7</v>
      </c>
      <c r="G242" s="2">
        <f t="shared" ref="G242:AP242" si="541">G231</f>
        <v>484000</v>
      </c>
      <c r="H242" s="2">
        <f t="shared" ca="1" si="541"/>
        <v>287878.39550748467</v>
      </c>
      <c r="I242" s="2">
        <f t="shared" ca="1" si="541"/>
        <v>308066.53918003326</v>
      </c>
      <c r="J242" s="2">
        <f t="shared" ca="1" si="541"/>
        <v>-347725.63593299239</v>
      </c>
      <c r="K242" s="2">
        <f t="shared" ca="1" si="541"/>
        <v>32024.375849724227</v>
      </c>
      <c r="L242" s="2">
        <f t="shared" ca="1" si="541"/>
        <v>-321039.3527128303</v>
      </c>
      <c r="M242" s="2">
        <f t="shared" ca="1" si="541"/>
        <v>-142525.56363880049</v>
      </c>
      <c r="N242" s="2">
        <f t="shared" ca="1" si="541"/>
        <v>-149681.76659888629</v>
      </c>
      <c r="O242" s="2">
        <f t="shared" ca="1" si="541"/>
        <v>-157050.48958525332</v>
      </c>
      <c r="P242" s="2">
        <f t="shared" ca="1" si="541"/>
        <v>-164637.37091776883</v>
      </c>
      <c r="Q242" s="2">
        <f t="shared" ca="1" si="541"/>
        <v>-177114.85610775085</v>
      </c>
      <c r="R242" s="2">
        <f t="shared" ca="1" si="541"/>
        <v>-71815.512670205368</v>
      </c>
      <c r="S242" s="2">
        <f t="shared" ca="1" si="541"/>
        <v>-73994.382923609504</v>
      </c>
      <c r="T242" s="2">
        <f t="shared" ca="1" si="541"/>
        <v>-76216.83058208166</v>
      </c>
      <c r="U242" s="2">
        <f t="shared" ca="1" si="541"/>
        <v>-78483.727193723331</v>
      </c>
      <c r="V242" s="2">
        <f t="shared" ca="1" si="541"/>
        <v>-80795.961737597827</v>
      </c>
      <c r="W242" s="2">
        <f t="shared" ca="1" si="541"/>
        <v>-83154.440972349737</v>
      </c>
      <c r="X242" s="2">
        <f t="shared" ca="1" si="541"/>
        <v>-85560.089791796796</v>
      </c>
      <c r="Y242" s="2">
        <f t="shared" ca="1" si="541"/>
        <v>-88013.851587632671</v>
      </c>
      <c r="Z242" s="2">
        <f t="shared" ca="1" si="541"/>
        <v>-84450.021952718715</v>
      </c>
      <c r="AA242" s="2">
        <f t="shared" ca="1" si="541"/>
        <v>-222454.73360946294</v>
      </c>
      <c r="AB242" s="2">
        <f t="shared" ca="1" si="541"/>
        <v>-232346.04685516801</v>
      </c>
      <c r="AC242" s="2">
        <f t="shared" ca="1" si="541"/>
        <v>-101602.6815437062</v>
      </c>
      <c r="AD242" s="2">
        <f t="shared" ca="1" si="541"/>
        <v>-104498.62850791373</v>
      </c>
      <c r="AE242" s="2">
        <f t="shared" ca="1" si="541"/>
        <v>-107452.49441140531</v>
      </c>
      <c r="AF242" s="2">
        <f t="shared" ca="1" si="541"/>
        <v>-110465.4376329667</v>
      </c>
      <c r="AG242" s="2">
        <f t="shared" ca="1" si="541"/>
        <v>-135938.63971895957</v>
      </c>
      <c r="AH242" s="2">
        <f t="shared" ca="1" si="541"/>
        <v>-140193.30584667207</v>
      </c>
      <c r="AI242" s="2">
        <f t="shared" ca="1" si="541"/>
        <v>-143838.66529693885</v>
      </c>
      <c r="AJ242" s="2">
        <f t="shared" ca="1" si="541"/>
        <v>-147099.97193621096</v>
      </c>
      <c r="AK242" s="2">
        <f t="shared" ca="1" si="541"/>
        <v>-150426.50470826851</v>
      </c>
      <c r="AL242" s="2">
        <f t="shared" ca="1" si="541"/>
        <v>-155686.2348024337</v>
      </c>
      <c r="AM242" s="2">
        <f t="shared" ca="1" si="541"/>
        <v>-159147.15949848239</v>
      </c>
      <c r="AN242" s="2">
        <f t="shared" ca="1" si="541"/>
        <v>-162770.63602178553</v>
      </c>
      <c r="AO242" s="2">
        <f t="shared" ca="1" si="541"/>
        <v>-166371.38207555457</v>
      </c>
      <c r="AP242" s="2">
        <f t="shared" ca="1" si="541"/>
        <v>-170044.14305039906</v>
      </c>
      <c r="AQ242" s="2">
        <f ca="1">IF(AK242=0,0,IF($G$15&gt;(AP242/AK242)^(1/5)-1+2%,AP242*(AP242/AK242)^(1/5)/($G$15-((AP242/AK242)^(1/5)-1)),AP242*(1+$G$14)/$G$16))</f>
        <v>-3857091.7768588057</v>
      </c>
      <c r="AS242" s="19"/>
    </row>
    <row r="243" spans="3:45" x14ac:dyDescent="0.3">
      <c r="E243" t="s">
        <v>174</v>
      </c>
      <c r="F243" t="s">
        <v>7</v>
      </c>
      <c r="G243" s="2">
        <f>-$G$17*G242</f>
        <v>-242000</v>
      </c>
      <c r="H243" s="2">
        <f t="shared" ref="H243:AP243" ca="1" si="542">-$G$17*H242</f>
        <v>-143939.19775374234</v>
      </c>
      <c r="I243" s="2">
        <f t="shared" ca="1" si="542"/>
        <v>-154033.26959001663</v>
      </c>
      <c r="J243" s="2">
        <f t="shared" ca="1" si="542"/>
        <v>173862.81796649619</v>
      </c>
      <c r="K243" s="2">
        <f t="shared" ca="1" si="542"/>
        <v>-16012.187924862114</v>
      </c>
      <c r="L243" s="2">
        <f t="shared" ca="1" si="542"/>
        <v>160519.67635641515</v>
      </c>
      <c r="M243" s="2">
        <f t="shared" ca="1" si="542"/>
        <v>71262.781819400247</v>
      </c>
      <c r="N243" s="2">
        <f t="shared" ca="1" si="542"/>
        <v>74840.883299443143</v>
      </c>
      <c r="O243" s="2">
        <f t="shared" ca="1" si="542"/>
        <v>78525.244792626661</v>
      </c>
      <c r="P243" s="2">
        <f t="shared" ca="1" si="542"/>
        <v>82318.685458884414</v>
      </c>
      <c r="Q243" s="2">
        <f t="shared" ca="1" si="542"/>
        <v>88557.428053875425</v>
      </c>
      <c r="R243" s="2">
        <f t="shared" ca="1" si="542"/>
        <v>35907.756335102684</v>
      </c>
      <c r="S243" s="2">
        <f t="shared" ca="1" si="542"/>
        <v>36997.191461804752</v>
      </c>
      <c r="T243" s="2">
        <f t="shared" ca="1" si="542"/>
        <v>38108.41529104083</v>
      </c>
      <c r="U243" s="2">
        <f t="shared" ca="1" si="542"/>
        <v>39241.863596861665</v>
      </c>
      <c r="V243" s="2">
        <f t="shared" ca="1" si="542"/>
        <v>40397.980868798913</v>
      </c>
      <c r="W243" s="2">
        <f t="shared" ca="1" si="542"/>
        <v>41577.220486174869</v>
      </c>
      <c r="X243" s="2">
        <f t="shared" ca="1" si="542"/>
        <v>42780.044895898398</v>
      </c>
      <c r="Y243" s="2">
        <f t="shared" ca="1" si="542"/>
        <v>44006.925793816335</v>
      </c>
      <c r="Z243" s="2">
        <f t="shared" ca="1" si="542"/>
        <v>42225.010976359357</v>
      </c>
      <c r="AA243" s="2">
        <f t="shared" ca="1" si="542"/>
        <v>111227.36680473147</v>
      </c>
      <c r="AB243" s="2">
        <f t="shared" ca="1" si="542"/>
        <v>116173.023427584</v>
      </c>
      <c r="AC243" s="2">
        <f t="shared" ca="1" si="542"/>
        <v>50801.340771853102</v>
      </c>
      <c r="AD243" s="2">
        <f t="shared" ca="1" si="542"/>
        <v>52249.314253956865</v>
      </c>
      <c r="AE243" s="2">
        <f t="shared" ca="1" si="542"/>
        <v>53726.247205702653</v>
      </c>
      <c r="AF243" s="2">
        <f t="shared" ca="1" si="542"/>
        <v>55232.71881648335</v>
      </c>
      <c r="AG243" s="2">
        <f t="shared" ca="1" si="542"/>
        <v>67969.319859479787</v>
      </c>
      <c r="AH243" s="2">
        <f t="shared" ca="1" si="542"/>
        <v>70096.652923336034</v>
      </c>
      <c r="AI243" s="2">
        <f t="shared" ca="1" si="542"/>
        <v>71919.332648469426</v>
      </c>
      <c r="AJ243" s="2">
        <f t="shared" ca="1" si="542"/>
        <v>73549.98596810548</v>
      </c>
      <c r="AK243" s="2">
        <f t="shared" ca="1" si="542"/>
        <v>75213.252354134253</v>
      </c>
      <c r="AL243" s="2">
        <f t="shared" ca="1" si="542"/>
        <v>77843.117401216849</v>
      </c>
      <c r="AM243" s="2">
        <f t="shared" ca="1" si="542"/>
        <v>79573.579749241195</v>
      </c>
      <c r="AN243" s="2">
        <f t="shared" ca="1" si="542"/>
        <v>81385.318010892763</v>
      </c>
      <c r="AO243" s="2">
        <f t="shared" ca="1" si="542"/>
        <v>83185.691037777287</v>
      </c>
      <c r="AP243" s="2">
        <f t="shared" ca="1" si="542"/>
        <v>85022.071525199528</v>
      </c>
      <c r="AQ243" s="2">
        <f t="shared" ref="AQ243" ca="1" si="543">IF(AK243=0,0,IF($G$15&gt;(AP243/AK243)^(1/5)-1+2%,AP243*(AP243/AK243)^(1/5)/($G$15-((AP243/AK243)^(1/5)-1)),AP243*(1+$G$14)/$G$16))</f>
        <v>1928545.8884294028</v>
      </c>
    </row>
    <row r="244" spans="3:45" x14ac:dyDescent="0.3">
      <c r="E244" t="s">
        <v>23</v>
      </c>
      <c r="F244" t="s">
        <v>7</v>
      </c>
      <c r="G244" s="2">
        <f>SUM(G234:G243)</f>
        <v>-9658000</v>
      </c>
      <c r="H244" s="2">
        <f t="shared" ref="H244:AQ244" ca="1" si="544">SUM(H234:H243)</f>
        <v>-3052441.1386862574</v>
      </c>
      <c r="I244" s="2">
        <f t="shared" ca="1" si="544"/>
        <v>95902.096591344627</v>
      </c>
      <c r="J244" s="2">
        <f t="shared" ca="1" si="544"/>
        <v>-66465.541274039861</v>
      </c>
      <c r="K244" s="2">
        <f t="shared" ca="1" si="544"/>
        <v>247820.00836673813</v>
      </c>
      <c r="L244" s="2">
        <f t="shared" ca="1" si="544"/>
        <v>109055.68168221222</v>
      </c>
      <c r="M244" s="2">
        <f t="shared" ca="1" si="544"/>
        <v>222630.94528047746</v>
      </c>
      <c r="N244" s="2">
        <f t="shared" ca="1" si="544"/>
        <v>237521.1553209195</v>
      </c>
      <c r="O244" s="2">
        <f t="shared" ca="1" si="544"/>
        <v>252922.31431820028</v>
      </c>
      <c r="P244" s="2">
        <f t="shared" ca="1" si="544"/>
        <v>268848.90414657729</v>
      </c>
      <c r="Q244" s="2">
        <f t="shared" ca="1" si="544"/>
        <v>1282982.4482423619</v>
      </c>
      <c r="R244" s="2">
        <f t="shared" ca="1" si="544"/>
        <v>343261.21748705948</v>
      </c>
      <c r="S244" s="2">
        <f t="shared" ca="1" si="544"/>
        <v>349953.46183680074</v>
      </c>
      <c r="T244" s="2">
        <f t="shared" ca="1" si="544"/>
        <v>356779.55107353668</v>
      </c>
      <c r="U244" s="2">
        <f t="shared" ca="1" si="544"/>
        <v>363742.16209500754</v>
      </c>
      <c r="V244" s="2">
        <f t="shared" ca="1" si="544"/>
        <v>370844.02533690777</v>
      </c>
      <c r="W244" s="2">
        <f t="shared" ca="1" si="544"/>
        <v>378087.92584364576</v>
      </c>
      <c r="X244" s="2">
        <f t="shared" ca="1" si="544"/>
        <v>385476.70436051884</v>
      </c>
      <c r="Y244" s="2">
        <f t="shared" ca="1" si="544"/>
        <v>393013.25844772905</v>
      </c>
      <c r="Z244" s="2">
        <f t="shared" ca="1" si="544"/>
        <v>-896266.12304998294</v>
      </c>
      <c r="AA244" s="2">
        <f t="shared" ca="1" si="544"/>
        <v>359879.54944103525</v>
      </c>
      <c r="AB244" s="2">
        <f t="shared" ca="1" si="544"/>
        <v>380905.49271517829</v>
      </c>
      <c r="AC244" s="2">
        <f t="shared" ca="1" si="544"/>
        <v>456417.0456937644</v>
      </c>
      <c r="AD244" s="2">
        <f t="shared" ca="1" si="544"/>
        <v>465311.73994097323</v>
      </c>
      <c r="AE244" s="2">
        <f t="shared" ca="1" si="544"/>
        <v>474384.32807312597</v>
      </c>
      <c r="AF244" s="2">
        <f t="shared" ca="1" si="544"/>
        <v>483638.36796792172</v>
      </c>
      <c r="AG244" s="2">
        <f t="shared" ca="1" si="544"/>
        <v>481877.48866061354</v>
      </c>
      <c r="AH244" s="2">
        <f t="shared" ca="1" si="544"/>
        <v>490945.3917671591</v>
      </c>
      <c r="AI244" s="2">
        <f t="shared" ca="1" si="544"/>
        <v>500541.85293583566</v>
      </c>
      <c r="AJ244" s="2">
        <f t="shared" ca="1" si="544"/>
        <v>510558.72332788573</v>
      </c>
      <c r="AK244" s="2">
        <f t="shared" ca="1" si="544"/>
        <v>520775.93112777674</v>
      </c>
      <c r="AL244" s="2">
        <f t="shared" ca="1" si="544"/>
        <v>530264.14975033235</v>
      </c>
      <c r="AM244" s="2">
        <f t="shared" ca="1" si="544"/>
        <v>540894.13274533919</v>
      </c>
      <c r="AN244" s="2">
        <f t="shared" ca="1" si="544"/>
        <v>551690.04873357899</v>
      </c>
      <c r="AO244" s="2">
        <f t="shared" ca="1" si="544"/>
        <v>562749.48304158403</v>
      </c>
      <c r="AP244" s="2">
        <f t="shared" ca="1" si="544"/>
        <v>574030.1060357492</v>
      </c>
      <c r="AQ244" s="2">
        <f t="shared" ca="1" si="544"/>
        <v>11603110.471223712</v>
      </c>
    </row>
    <row r="245" spans="3:45" x14ac:dyDescent="0.3">
      <c r="E245" t="s">
        <v>31</v>
      </c>
      <c r="F245" t="s">
        <v>7</v>
      </c>
      <c r="G245" s="2">
        <f ca="1">NPV($G$15,H244:AQ244)+G244</f>
        <v>-7853547.6402048403</v>
      </c>
    </row>
    <row r="247" spans="3:45" x14ac:dyDescent="0.3">
      <c r="E247" t="s">
        <v>13</v>
      </c>
      <c r="F247" t="s">
        <v>7</v>
      </c>
      <c r="H247" s="2">
        <f t="shared" ref="H247:AP247" ca="1" si="545">H219</f>
        <v>337114.54733373114</v>
      </c>
      <c r="I247" s="2">
        <f t="shared" ca="1" si="545"/>
        <v>1195311.8664033152</v>
      </c>
      <c r="J247" s="2">
        <f t="shared" ca="1" si="545"/>
        <v>3423831.6611634688</v>
      </c>
      <c r="K247" s="2">
        <f t="shared" ca="1" si="545"/>
        <v>1993171.0753329187</v>
      </c>
      <c r="L247" s="2">
        <f t="shared" ca="1" si="545"/>
        <v>1216345.4254595761</v>
      </c>
      <c r="M247" s="2">
        <f t="shared" ca="1" si="545"/>
        <v>354477.80970536219</v>
      </c>
      <c r="N247" s="2">
        <f t="shared" ca="1" si="545"/>
        <v>361567.36589946947</v>
      </c>
      <c r="O247" s="2">
        <f t="shared" ca="1" si="545"/>
        <v>368798.71321745886</v>
      </c>
      <c r="P247" s="2">
        <f t="shared" ca="1" si="545"/>
        <v>376174.68748180807</v>
      </c>
      <c r="Q247" s="2">
        <f t="shared" ca="1" si="545"/>
        <v>383698.18123144424</v>
      </c>
      <c r="R247" s="2">
        <f t="shared" ca="1" si="545"/>
        <v>0</v>
      </c>
      <c r="S247" s="2">
        <f t="shared" ca="1" si="545"/>
        <v>0</v>
      </c>
      <c r="T247" s="2">
        <f t="shared" ca="1" si="545"/>
        <v>0</v>
      </c>
      <c r="U247" s="2">
        <f t="shared" ca="1" si="545"/>
        <v>0</v>
      </c>
      <c r="V247" s="2">
        <f t="shared" ca="1" si="545"/>
        <v>0</v>
      </c>
      <c r="W247" s="2">
        <f t="shared" ca="1" si="545"/>
        <v>0</v>
      </c>
      <c r="X247" s="2">
        <f t="shared" ca="1" si="545"/>
        <v>0</v>
      </c>
      <c r="Y247" s="2">
        <f t="shared" ca="1" si="545"/>
        <v>0</v>
      </c>
      <c r="Z247" s="2">
        <f t="shared" ca="1" si="545"/>
        <v>0</v>
      </c>
      <c r="AA247" s="2">
        <f t="shared" ca="1" si="545"/>
        <v>467725.94188326766</v>
      </c>
      <c r="AB247" s="2">
        <f t="shared" ca="1" si="545"/>
        <v>477080.46072093304</v>
      </c>
      <c r="AC247" s="2">
        <f t="shared" ca="1" si="545"/>
        <v>0</v>
      </c>
      <c r="AD247" s="2">
        <f t="shared" ca="1" si="545"/>
        <v>0</v>
      </c>
      <c r="AE247" s="2">
        <f t="shared" ca="1" si="545"/>
        <v>0</v>
      </c>
      <c r="AF247" s="2">
        <f t="shared" ca="1" si="545"/>
        <v>0</v>
      </c>
      <c r="AG247" s="2">
        <f t="shared" ca="1" si="545"/>
        <v>0</v>
      </c>
      <c r="AH247" s="2">
        <f t="shared" ca="1" si="545"/>
        <v>0</v>
      </c>
      <c r="AI247" s="2">
        <f t="shared" ca="1" si="545"/>
        <v>0</v>
      </c>
      <c r="AJ247" s="2">
        <f t="shared" ca="1" si="545"/>
        <v>0</v>
      </c>
      <c r="AK247" s="2">
        <f t="shared" ca="1" si="545"/>
        <v>0</v>
      </c>
      <c r="AL247" s="2">
        <f t="shared" ca="1" si="545"/>
        <v>0</v>
      </c>
      <c r="AM247" s="2">
        <f t="shared" ca="1" si="545"/>
        <v>0</v>
      </c>
      <c r="AN247" s="2">
        <f t="shared" ca="1" si="545"/>
        <v>0</v>
      </c>
      <c r="AO247" s="2">
        <f t="shared" ca="1" si="545"/>
        <v>0</v>
      </c>
      <c r="AP247" s="2">
        <f t="shared" ca="1" si="545"/>
        <v>0</v>
      </c>
    </row>
    <row r="248" spans="3:45" x14ac:dyDescent="0.3">
      <c r="E248" t="s">
        <v>24</v>
      </c>
      <c r="F248" t="s">
        <v>7</v>
      </c>
      <c r="G248" s="29">
        <f ca="1">NPV($G$15,H247:AP247)+G247</f>
        <v>7853547.6402048403</v>
      </c>
    </row>
    <row r="249" spans="3:45" x14ac:dyDescent="0.3">
      <c r="E249" s="4" t="s">
        <v>34</v>
      </c>
      <c r="F249" s="4"/>
      <c r="G249" s="5" t="str">
        <f ca="1">IF(G245&gt;0,"N/A",IF(ABS(G245+G248)&gt;1,"Error","OK"))</f>
        <v>OK</v>
      </c>
    </row>
    <row r="251" spans="3:45" x14ac:dyDescent="0.3">
      <c r="C251" s="1" t="s">
        <v>35</v>
      </c>
      <c r="D251" s="1"/>
    </row>
    <row r="252" spans="3:45" x14ac:dyDescent="0.3">
      <c r="C252" s="1"/>
      <c r="D252" s="1"/>
    </row>
    <row r="253" spans="3:45" x14ac:dyDescent="0.3">
      <c r="C253" s="1"/>
      <c r="D253" s="3" t="s">
        <v>35</v>
      </c>
      <c r="F253" t="s">
        <v>7</v>
      </c>
      <c r="G253" s="9">
        <f ca="1">MAX(0,-G279)</f>
        <v>7944089.0222977735</v>
      </c>
    </row>
    <row r="255" spans="3:45" x14ac:dyDescent="0.3">
      <c r="D255" s="3" t="s">
        <v>9</v>
      </c>
    </row>
    <row r="256" spans="3:45" x14ac:dyDescent="0.3">
      <c r="E256" t="s">
        <v>108</v>
      </c>
      <c r="F256" t="s">
        <v>7</v>
      </c>
      <c r="G256" s="2">
        <f t="shared" ref="G256:AP256" si="546">G222</f>
        <v>400000</v>
      </c>
      <c r="H256" s="2">
        <f t="shared" si="546"/>
        <v>1000000</v>
      </c>
      <c r="I256" s="2">
        <f t="shared" si="546"/>
        <v>0</v>
      </c>
      <c r="J256" s="2">
        <f t="shared" si="546"/>
        <v>0</v>
      </c>
      <c r="K256" s="2">
        <f t="shared" si="546"/>
        <v>0</v>
      </c>
      <c r="L256" s="2">
        <f t="shared" si="546"/>
        <v>0</v>
      </c>
      <c r="M256" s="2">
        <f t="shared" si="546"/>
        <v>0</v>
      </c>
      <c r="N256" s="2">
        <f t="shared" si="546"/>
        <v>0</v>
      </c>
      <c r="O256" s="2">
        <f t="shared" si="546"/>
        <v>0</v>
      </c>
      <c r="P256" s="2">
        <f t="shared" si="546"/>
        <v>0</v>
      </c>
      <c r="Q256" s="2">
        <f t="shared" si="546"/>
        <v>0</v>
      </c>
      <c r="R256" s="2">
        <f t="shared" si="546"/>
        <v>0</v>
      </c>
      <c r="S256" s="2">
        <f t="shared" si="546"/>
        <v>0</v>
      </c>
      <c r="T256" s="2">
        <f t="shared" si="546"/>
        <v>0</v>
      </c>
      <c r="U256" s="2">
        <f t="shared" si="546"/>
        <v>0</v>
      </c>
      <c r="V256" s="2">
        <f t="shared" si="546"/>
        <v>0</v>
      </c>
      <c r="W256" s="2">
        <f t="shared" si="546"/>
        <v>0</v>
      </c>
      <c r="X256" s="2">
        <f t="shared" si="546"/>
        <v>0</v>
      </c>
      <c r="Y256" s="2">
        <f t="shared" si="546"/>
        <v>0</v>
      </c>
      <c r="Z256" s="2">
        <f t="shared" si="546"/>
        <v>0</v>
      </c>
      <c r="AA256" s="2">
        <f t="shared" si="546"/>
        <v>0</v>
      </c>
      <c r="AB256" s="2">
        <f t="shared" si="546"/>
        <v>0</v>
      </c>
      <c r="AC256" s="2">
        <f t="shared" si="546"/>
        <v>0</v>
      </c>
      <c r="AD256" s="2">
        <f t="shared" si="546"/>
        <v>0</v>
      </c>
      <c r="AE256" s="2">
        <f t="shared" si="546"/>
        <v>0</v>
      </c>
      <c r="AF256" s="2">
        <f t="shared" si="546"/>
        <v>0</v>
      </c>
      <c r="AG256" s="2">
        <f t="shared" si="546"/>
        <v>0</v>
      </c>
      <c r="AH256" s="2">
        <f t="shared" si="546"/>
        <v>0</v>
      </c>
      <c r="AI256" s="2">
        <f t="shared" si="546"/>
        <v>0</v>
      </c>
      <c r="AJ256" s="2">
        <f t="shared" si="546"/>
        <v>0</v>
      </c>
      <c r="AK256" s="2">
        <f t="shared" si="546"/>
        <v>0</v>
      </c>
      <c r="AL256" s="2">
        <f t="shared" si="546"/>
        <v>0</v>
      </c>
      <c r="AM256" s="2">
        <f t="shared" si="546"/>
        <v>0</v>
      </c>
      <c r="AN256" s="2">
        <f t="shared" si="546"/>
        <v>0</v>
      </c>
      <c r="AO256" s="2">
        <f t="shared" si="546"/>
        <v>0</v>
      </c>
      <c r="AP256" s="2">
        <f t="shared" si="546"/>
        <v>0</v>
      </c>
    </row>
    <row r="257" spans="4:43" x14ac:dyDescent="0.3">
      <c r="D257" s="3"/>
      <c r="E257" t="s">
        <v>11</v>
      </c>
      <c r="F257" t="s">
        <v>7</v>
      </c>
      <c r="G257" s="2">
        <f t="shared" ref="G257:AP257" si="547">G223</f>
        <v>0</v>
      </c>
      <c r="H257" s="2">
        <f t="shared" si="547"/>
        <v>14392.169400000001</v>
      </c>
      <c r="I257" s="2">
        <f t="shared" si="547"/>
        <v>68298.483556079998</v>
      </c>
      <c r="J257" s="2">
        <f t="shared" si="547"/>
        <v>228370.23947059643</v>
      </c>
      <c r="K257" s="2">
        <f t="shared" si="547"/>
        <v>328049.34054932697</v>
      </c>
      <c r="L257" s="2">
        <f t="shared" si="547"/>
        <v>391585.95232353039</v>
      </c>
      <c r="M257" s="2">
        <f t="shared" si="547"/>
        <v>416021.99635928142</v>
      </c>
      <c r="N257" s="2">
        <f t="shared" si="547"/>
        <v>441278.84777553304</v>
      </c>
      <c r="O257" s="2">
        <f t="shared" si="547"/>
        <v>467379.56444989092</v>
      </c>
      <c r="P257" s="2">
        <f t="shared" si="547"/>
        <v>494347.79825211299</v>
      </c>
      <c r="Q257" s="2">
        <f t="shared" si="547"/>
        <v>522207.80958064389</v>
      </c>
      <c r="R257" s="2">
        <f t="shared" si="547"/>
        <v>532651.96577225684</v>
      </c>
      <c r="S257" s="2">
        <f t="shared" si="547"/>
        <v>543305.00508770207</v>
      </c>
      <c r="T257" s="2">
        <f t="shared" si="547"/>
        <v>554171.10518945602</v>
      </c>
      <c r="U257" s="2">
        <f t="shared" si="547"/>
        <v>565254.52729324519</v>
      </c>
      <c r="V257" s="2">
        <f t="shared" si="547"/>
        <v>576559.6178391102</v>
      </c>
      <c r="W257" s="2">
        <f t="shared" si="547"/>
        <v>588090.81019589223</v>
      </c>
      <c r="X257" s="2">
        <f t="shared" si="547"/>
        <v>599852.62639981031</v>
      </c>
      <c r="Y257" s="2">
        <f t="shared" si="547"/>
        <v>611849.67892780632</v>
      </c>
      <c r="Z257" s="2">
        <f t="shared" si="547"/>
        <v>624086.67250636255</v>
      </c>
      <c r="AA257" s="2">
        <f t="shared" si="547"/>
        <v>658477.46015483933</v>
      </c>
      <c r="AB257" s="2">
        <f t="shared" si="547"/>
        <v>693994.24464025279</v>
      </c>
      <c r="AC257" s="2">
        <f t="shared" si="547"/>
        <v>707874.1295330578</v>
      </c>
      <c r="AD257" s="2">
        <f t="shared" si="547"/>
        <v>722031.61212371918</v>
      </c>
      <c r="AE257" s="2">
        <f t="shared" si="547"/>
        <v>736472.24436619342</v>
      </c>
      <c r="AF257" s="2">
        <f t="shared" si="547"/>
        <v>751201.68925351719</v>
      </c>
      <c r="AG257" s="2">
        <f t="shared" si="547"/>
        <v>766225.72303858772</v>
      </c>
      <c r="AH257" s="2">
        <f t="shared" si="547"/>
        <v>781550.23749935941</v>
      </c>
      <c r="AI257" s="2">
        <f t="shared" si="547"/>
        <v>797181.24224934669</v>
      </c>
      <c r="AJ257" s="2">
        <f t="shared" si="547"/>
        <v>813124.86709433363</v>
      </c>
      <c r="AK257" s="2">
        <f t="shared" si="547"/>
        <v>829387.36443622026</v>
      </c>
      <c r="AL257" s="2">
        <f t="shared" si="547"/>
        <v>845975.11172494467</v>
      </c>
      <c r="AM257" s="2">
        <f t="shared" si="547"/>
        <v>862894.61395944364</v>
      </c>
      <c r="AN257" s="2">
        <f t="shared" si="547"/>
        <v>880152.50623863249</v>
      </c>
      <c r="AO257" s="2">
        <f t="shared" si="547"/>
        <v>897755.55636340508</v>
      </c>
      <c r="AP257" s="2">
        <f t="shared" si="547"/>
        <v>915710.66749067337</v>
      </c>
    </row>
    <row r="258" spans="4:43" x14ac:dyDescent="0.3">
      <c r="D258" s="3"/>
      <c r="E258" t="s">
        <v>58</v>
      </c>
      <c r="F258" t="s">
        <v>7</v>
      </c>
      <c r="G258" s="2">
        <f t="shared" ref="G258:AP258" si="548">G224</f>
        <v>0</v>
      </c>
      <c r="H258" s="2">
        <f t="shared" si="548"/>
        <v>-8792.8087999999989</v>
      </c>
      <c r="I258" s="2">
        <f t="shared" si="548"/>
        <v>-22387.85687408</v>
      </c>
      <c r="J258" s="2">
        <f t="shared" si="548"/>
        <v>-60899.759753991304</v>
      </c>
      <c r="K258" s="2">
        <f t="shared" si="548"/>
        <v>-82384.587761316914</v>
      </c>
      <c r="L258" s="2">
        <f t="shared" si="548"/>
        <v>-97295.532256364342</v>
      </c>
      <c r="M258" s="2">
        <f t="shared" si="548"/>
        <v>-103035.87655709664</v>
      </c>
      <c r="N258" s="2">
        <f t="shared" si="548"/>
        <v>-108968.91641695568</v>
      </c>
      <c r="O258" s="2">
        <f t="shared" si="548"/>
        <v>-115100.06352058622</v>
      </c>
      <c r="P258" s="2">
        <f t="shared" si="548"/>
        <v>-121434.86894179524</v>
      </c>
      <c r="Q258" s="2">
        <f t="shared" si="548"/>
        <v>-127979.02655444437</v>
      </c>
      <c r="R258" s="2">
        <f t="shared" si="548"/>
        <v>-130438.60708553327</v>
      </c>
      <c r="S258" s="2">
        <f t="shared" si="548"/>
        <v>-132947.37922724395</v>
      </c>
      <c r="T258" s="2">
        <f t="shared" si="548"/>
        <v>-135506.32681178881</v>
      </c>
      <c r="U258" s="2">
        <f t="shared" si="548"/>
        <v>-138116.45334802457</v>
      </c>
      <c r="V258" s="2">
        <f t="shared" si="548"/>
        <v>-140778.78241498506</v>
      </c>
      <c r="W258" s="2">
        <f t="shared" si="548"/>
        <v>-143494.35806328477</v>
      </c>
      <c r="X258" s="2">
        <f t="shared" si="548"/>
        <v>-146264.24522455048</v>
      </c>
      <c r="Y258" s="2">
        <f t="shared" si="548"/>
        <v>-149089.53012904149</v>
      </c>
      <c r="Z258" s="2">
        <f t="shared" si="548"/>
        <v>-151971.32073162231</v>
      </c>
      <c r="AA258" s="2">
        <f t="shared" si="548"/>
        <v>-160049.36964898289</v>
      </c>
      <c r="AB258" s="2">
        <f t="shared" si="548"/>
        <v>-168391.75199474522</v>
      </c>
      <c r="AC258" s="2">
        <f t="shared" si="548"/>
        <v>-171659.58703464011</v>
      </c>
      <c r="AD258" s="2">
        <f t="shared" si="548"/>
        <v>-174992.7787753329</v>
      </c>
      <c r="AE258" s="2">
        <f t="shared" si="548"/>
        <v>-178392.63435083957</v>
      </c>
      <c r="AF258" s="2">
        <f t="shared" si="548"/>
        <v>-181860.48703785636</v>
      </c>
      <c r="AG258" s="2">
        <f t="shared" si="548"/>
        <v>-185397.69677861352</v>
      </c>
      <c r="AH258" s="2">
        <f t="shared" si="548"/>
        <v>-189005.65071418579</v>
      </c>
      <c r="AI258" s="2">
        <f t="shared" si="548"/>
        <v>-192685.76372846949</v>
      </c>
      <c r="AJ258" s="2">
        <f t="shared" si="548"/>
        <v>-196439.4790030389</v>
      </c>
      <c r="AK258" s="2">
        <f t="shared" si="548"/>
        <v>-200268.26858309968</v>
      </c>
      <c r="AL258" s="2">
        <f t="shared" si="548"/>
        <v>-204173.63395476164</v>
      </c>
      <c r="AM258" s="2">
        <f t="shared" si="548"/>
        <v>-208157.10663385689</v>
      </c>
      <c r="AN258" s="2">
        <f t="shared" si="548"/>
        <v>-212220.24876653406</v>
      </c>
      <c r="AO258" s="2">
        <f t="shared" si="548"/>
        <v>-216364.65374186475</v>
      </c>
      <c r="AP258" s="2">
        <f t="shared" si="548"/>
        <v>-220591.94681670205</v>
      </c>
    </row>
    <row r="259" spans="4:43" x14ac:dyDescent="0.3">
      <c r="D259" s="3"/>
      <c r="E259" t="s">
        <v>10</v>
      </c>
      <c r="F259" t="s">
        <v>7</v>
      </c>
      <c r="G259" s="2">
        <f t="shared" ref="G259:AP259" si="549">G225</f>
        <v>0</v>
      </c>
      <c r="H259" s="2">
        <f t="shared" si="549"/>
        <v>-10564.697039999999</v>
      </c>
      <c r="I259" s="2">
        <f t="shared" si="549"/>
        <v>-12626.799680672</v>
      </c>
      <c r="J259" s="2">
        <f t="shared" si="549"/>
        <v>-18658.203024148788</v>
      </c>
      <c r="K259" s="2">
        <f t="shared" si="549"/>
        <v>-22441.932346134061</v>
      </c>
      <c r="L259" s="2">
        <f t="shared" si="549"/>
        <v>-24800.062028538661</v>
      </c>
      <c r="M259" s="2">
        <f t="shared" si="549"/>
        <v>-19177.392702307025</v>
      </c>
      <c r="N259" s="2">
        <f t="shared" si="549"/>
        <v>-20032.892738214709</v>
      </c>
      <c r="O259" s="2">
        <f t="shared" si="549"/>
        <v>-20916.941818477771</v>
      </c>
      <c r="P259" s="2">
        <f t="shared" si="549"/>
        <v>-21830.339704856073</v>
      </c>
      <c r="Q259" s="2">
        <f t="shared" si="549"/>
        <v>-22773.906729962113</v>
      </c>
      <c r="R259" s="2">
        <f t="shared" si="549"/>
        <v>-23129.384864561358</v>
      </c>
      <c r="S259" s="2">
        <f t="shared" si="549"/>
        <v>-23491.972561852584</v>
      </c>
      <c r="T259" s="2">
        <f t="shared" si="549"/>
        <v>-23861.812013089639</v>
      </c>
      <c r="U259" s="2">
        <f t="shared" si="549"/>
        <v>-24239.048253351433</v>
      </c>
      <c r="V259" s="2">
        <f t="shared" si="549"/>
        <v>-24623.829218418457</v>
      </c>
      <c r="W259" s="2">
        <f t="shared" si="549"/>
        <v>-25016.305802786828</v>
      </c>
      <c r="X259" s="2">
        <f t="shared" si="549"/>
        <v>-25416.631918842562</v>
      </c>
      <c r="Y259" s="2">
        <f t="shared" si="549"/>
        <v>-25824.964557219413</v>
      </c>
      <c r="Z259" s="2">
        <f t="shared" si="549"/>
        <v>-26241.463848363805</v>
      </c>
      <c r="AA259" s="2">
        <f t="shared" si="549"/>
        <v>-27406.174260089687</v>
      </c>
      <c r="AB259" s="2">
        <f t="shared" si="549"/>
        <v>-28608.976502745256</v>
      </c>
      <c r="AC259" s="2">
        <f t="shared" si="549"/>
        <v>-29081.156032800161</v>
      </c>
      <c r="AD259" s="2">
        <f t="shared" si="549"/>
        <v>-29562.779153456166</v>
      </c>
      <c r="AE259" s="2">
        <f t="shared" si="549"/>
        <v>-30054.034736525293</v>
      </c>
      <c r="AF259" s="2">
        <f t="shared" si="549"/>
        <v>-30555.115431255799</v>
      </c>
      <c r="AG259" s="2">
        <f t="shared" si="549"/>
        <v>-31066.217739880914</v>
      </c>
      <c r="AH259" s="2">
        <f t="shared" si="549"/>
        <v>-31587.542094678534</v>
      </c>
      <c r="AI259" s="2">
        <f t="shared" si="549"/>
        <v>-32119.292936572107</v>
      </c>
      <c r="AJ259" s="2">
        <f t="shared" si="549"/>
        <v>-32661.678795303545</v>
      </c>
      <c r="AK259" s="2">
        <f t="shared" si="549"/>
        <v>-33214.912371209619</v>
      </c>
      <c r="AL259" s="2">
        <f t="shared" si="549"/>
        <v>-33779.210618633806</v>
      </c>
      <c r="AM259" s="2">
        <f t="shared" si="549"/>
        <v>-34354.794831006482</v>
      </c>
      <c r="AN259" s="2">
        <f t="shared" si="549"/>
        <v>-34941.890727626611</v>
      </c>
      <c r="AO259" s="2">
        <f t="shared" si="549"/>
        <v>-35540.728542179146</v>
      </c>
      <c r="AP259" s="2">
        <f t="shared" si="549"/>
        <v>-36151.54311302273</v>
      </c>
    </row>
    <row r="260" spans="4:43" x14ac:dyDescent="0.3">
      <c r="D260" s="3"/>
      <c r="E260" t="s">
        <v>12</v>
      </c>
      <c r="F260" t="s">
        <v>7</v>
      </c>
      <c r="G260" s="2">
        <f t="shared" ref="G260:AP260" si="550">G226</f>
        <v>-2013333.3333333335</v>
      </c>
      <c r="H260" s="2">
        <f t="shared" si="550"/>
        <v>-2333333.3333333335</v>
      </c>
      <c r="I260" s="2">
        <f t="shared" si="550"/>
        <v>-2337333.3333333335</v>
      </c>
      <c r="J260" s="2">
        <f t="shared" si="550"/>
        <v>-2339266.666666667</v>
      </c>
      <c r="K260" s="2">
        <f t="shared" si="550"/>
        <v>-2339266.666666667</v>
      </c>
      <c r="L260" s="2">
        <f t="shared" si="550"/>
        <v>-339266.6666666668</v>
      </c>
      <c r="M260" s="2">
        <f t="shared" si="550"/>
        <v>-139266.66666666683</v>
      </c>
      <c r="N260" s="2">
        <f t="shared" si="550"/>
        <v>-139266.66666666683</v>
      </c>
      <c r="O260" s="2">
        <f t="shared" si="550"/>
        <v>-139266.66666666683</v>
      </c>
      <c r="P260" s="2">
        <f t="shared" si="550"/>
        <v>-139266.66666666683</v>
      </c>
      <c r="Q260" s="2">
        <f t="shared" si="550"/>
        <v>-122600.00000000016</v>
      </c>
      <c r="R260" s="2">
        <f t="shared" si="550"/>
        <v>-122600.00000000016</v>
      </c>
      <c r="S260" s="2">
        <f t="shared" si="550"/>
        <v>-122600.00000000016</v>
      </c>
      <c r="T260" s="2">
        <f t="shared" si="550"/>
        <v>-122600.00000000016</v>
      </c>
      <c r="U260" s="2">
        <f t="shared" si="550"/>
        <v>-122600.00000000016</v>
      </c>
      <c r="V260" s="2">
        <f t="shared" si="550"/>
        <v>-122600.00000000016</v>
      </c>
      <c r="W260" s="2">
        <f t="shared" si="550"/>
        <v>-122600.00000000016</v>
      </c>
      <c r="X260" s="2">
        <f t="shared" si="550"/>
        <v>-122600.00000000016</v>
      </c>
      <c r="Y260" s="2">
        <f t="shared" si="550"/>
        <v>-122600.00000000016</v>
      </c>
      <c r="Z260" s="2">
        <f t="shared" si="550"/>
        <v>-144266.66666666683</v>
      </c>
      <c r="AA260" s="2">
        <f t="shared" si="550"/>
        <v>-144266.66666666683</v>
      </c>
      <c r="AB260" s="2">
        <f t="shared" si="550"/>
        <v>-144266.66666666683</v>
      </c>
      <c r="AC260" s="2">
        <f t="shared" si="550"/>
        <v>-144266.66666666683</v>
      </c>
      <c r="AD260" s="2">
        <f t="shared" si="550"/>
        <v>-144266.66666666683</v>
      </c>
      <c r="AE260" s="2">
        <f t="shared" si="550"/>
        <v>-144266.66666666683</v>
      </c>
      <c r="AF260" s="2">
        <f t="shared" si="550"/>
        <v>-144266.66666666683</v>
      </c>
      <c r="AG260" s="2">
        <f t="shared" si="550"/>
        <v>-64266.666666666359</v>
      </c>
      <c r="AH260" s="2">
        <f t="shared" si="550"/>
        <v>-60266.666666666359</v>
      </c>
      <c r="AI260" s="2">
        <f t="shared" si="550"/>
        <v>-58666.666666666359</v>
      </c>
      <c r="AJ260" s="2">
        <f t="shared" si="550"/>
        <v>-58666.666666666359</v>
      </c>
      <c r="AK260" s="2">
        <f t="shared" si="550"/>
        <v>-58666.666666666359</v>
      </c>
      <c r="AL260" s="2">
        <f t="shared" si="550"/>
        <v>-52000.000000000313</v>
      </c>
      <c r="AM260" s="2">
        <f t="shared" si="550"/>
        <v>-52000.000000000313</v>
      </c>
      <c r="AN260" s="2">
        <f t="shared" si="550"/>
        <v>-51666.666666666359</v>
      </c>
      <c r="AO260" s="2">
        <f t="shared" si="550"/>
        <v>-51666.666666666359</v>
      </c>
      <c r="AP260" s="2">
        <f t="shared" si="550"/>
        <v>-51666.666666666359</v>
      </c>
    </row>
    <row r="261" spans="4:43" x14ac:dyDescent="0.3">
      <c r="D261" s="3"/>
      <c r="E261" t="s">
        <v>48</v>
      </c>
      <c r="F261" t="s">
        <v>7</v>
      </c>
      <c r="G261" s="2">
        <f t="shared" ref="G261:AP261" si="551">G227</f>
        <v>0</v>
      </c>
      <c r="H261" s="2">
        <f t="shared" si="551"/>
        <v>8500</v>
      </c>
      <c r="I261" s="2">
        <f t="shared" si="551"/>
        <v>8500</v>
      </c>
      <c r="J261" s="2">
        <f t="shared" si="551"/>
        <v>8500</v>
      </c>
      <c r="K261" s="2">
        <f t="shared" si="551"/>
        <v>8500</v>
      </c>
      <c r="L261" s="2">
        <f t="shared" si="551"/>
        <v>0</v>
      </c>
      <c r="M261" s="2">
        <f t="shared" si="551"/>
        <v>0</v>
      </c>
      <c r="N261" s="2">
        <f t="shared" si="551"/>
        <v>0</v>
      </c>
      <c r="O261" s="2">
        <f t="shared" si="551"/>
        <v>0</v>
      </c>
      <c r="P261" s="2">
        <f t="shared" si="551"/>
        <v>0</v>
      </c>
      <c r="Q261" s="2">
        <f t="shared" si="551"/>
        <v>0</v>
      </c>
      <c r="R261" s="2">
        <f t="shared" si="551"/>
        <v>0</v>
      </c>
      <c r="S261" s="2">
        <f t="shared" si="551"/>
        <v>0</v>
      </c>
      <c r="T261" s="2">
        <f t="shared" si="551"/>
        <v>0</v>
      </c>
      <c r="U261" s="2">
        <f t="shared" si="551"/>
        <v>0</v>
      </c>
      <c r="V261" s="2">
        <f t="shared" si="551"/>
        <v>0</v>
      </c>
      <c r="W261" s="2">
        <f t="shared" si="551"/>
        <v>0</v>
      </c>
      <c r="X261" s="2">
        <f t="shared" si="551"/>
        <v>0</v>
      </c>
      <c r="Y261" s="2">
        <f t="shared" si="551"/>
        <v>0</v>
      </c>
      <c r="Z261" s="2">
        <f t="shared" si="551"/>
        <v>0</v>
      </c>
      <c r="AA261" s="2">
        <f t="shared" si="551"/>
        <v>0</v>
      </c>
      <c r="AB261" s="2">
        <f t="shared" si="551"/>
        <v>0</v>
      </c>
      <c r="AC261" s="2">
        <f t="shared" si="551"/>
        <v>0</v>
      </c>
      <c r="AD261" s="2">
        <f t="shared" si="551"/>
        <v>0</v>
      </c>
      <c r="AE261" s="2">
        <f t="shared" si="551"/>
        <v>0</v>
      </c>
      <c r="AF261" s="2">
        <f t="shared" si="551"/>
        <v>0</v>
      </c>
      <c r="AG261" s="2">
        <f t="shared" si="551"/>
        <v>0</v>
      </c>
      <c r="AH261" s="2">
        <f t="shared" si="551"/>
        <v>0</v>
      </c>
      <c r="AI261" s="2">
        <f t="shared" si="551"/>
        <v>0</v>
      </c>
      <c r="AJ261" s="2">
        <f t="shared" si="551"/>
        <v>0</v>
      </c>
      <c r="AK261" s="2">
        <f t="shared" si="551"/>
        <v>0</v>
      </c>
      <c r="AL261" s="2">
        <f t="shared" si="551"/>
        <v>0</v>
      </c>
      <c r="AM261" s="2">
        <f t="shared" si="551"/>
        <v>0</v>
      </c>
      <c r="AN261" s="2">
        <f t="shared" si="551"/>
        <v>0</v>
      </c>
      <c r="AO261" s="2">
        <f t="shared" si="551"/>
        <v>0</v>
      </c>
      <c r="AP261" s="2">
        <f t="shared" si="551"/>
        <v>0</v>
      </c>
    </row>
    <row r="262" spans="4:43" x14ac:dyDescent="0.3">
      <c r="D262" s="3"/>
      <c r="E262" t="s">
        <v>13</v>
      </c>
      <c r="F262" t="s">
        <v>7</v>
      </c>
      <c r="G262" s="2">
        <f ca="1">G253</f>
        <v>7944089.0222977735</v>
      </c>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row>
    <row r="263" spans="4:43" x14ac:dyDescent="0.3">
      <c r="D263" s="3"/>
    </row>
    <row r="264" spans="4:43" x14ac:dyDescent="0.3">
      <c r="D264" s="3"/>
      <c r="E264" t="s">
        <v>14</v>
      </c>
      <c r="F264" t="s">
        <v>7</v>
      </c>
      <c r="G264" s="2">
        <f t="shared" ref="G264:AP264" ca="1" si="552">SUM(G256:G262)</f>
        <v>6330755.6889644396</v>
      </c>
      <c r="H264" s="2">
        <f t="shared" si="552"/>
        <v>-1329798.6697733335</v>
      </c>
      <c r="I264" s="2">
        <f t="shared" si="552"/>
        <v>-2295549.5063320054</v>
      </c>
      <c r="J264" s="2">
        <f t="shared" si="552"/>
        <v>-2181954.3899742104</v>
      </c>
      <c r="K264" s="2">
        <f t="shared" si="552"/>
        <v>-2107543.8462247909</v>
      </c>
      <c r="L264" s="2">
        <f t="shared" si="552"/>
        <v>-69776.308628039435</v>
      </c>
      <c r="M264" s="2">
        <f t="shared" si="552"/>
        <v>154542.06043321089</v>
      </c>
      <c r="N264" s="2">
        <f t="shared" si="552"/>
        <v>173010.37195369581</v>
      </c>
      <c r="O264" s="2">
        <f t="shared" si="552"/>
        <v>192095.8924441601</v>
      </c>
      <c r="P264" s="2">
        <f t="shared" si="552"/>
        <v>211815.92293879486</v>
      </c>
      <c r="Q264" s="2">
        <f t="shared" si="552"/>
        <v>248854.87629623729</v>
      </c>
      <c r="R264" s="2">
        <f t="shared" si="552"/>
        <v>256483.97382216202</v>
      </c>
      <c r="S264" s="2">
        <f t="shared" si="552"/>
        <v>264265.65329860535</v>
      </c>
      <c r="T264" s="2">
        <f t="shared" si="552"/>
        <v>272202.96636457735</v>
      </c>
      <c r="U264" s="2">
        <f t="shared" si="552"/>
        <v>280299.02569186903</v>
      </c>
      <c r="V264" s="2">
        <f t="shared" si="552"/>
        <v>288557.00620570651</v>
      </c>
      <c r="W264" s="2">
        <f t="shared" si="552"/>
        <v>296980.14632982045</v>
      </c>
      <c r="X264" s="2">
        <f t="shared" si="552"/>
        <v>305571.7492564171</v>
      </c>
      <c r="Y264" s="2">
        <f t="shared" si="552"/>
        <v>314335.18424154521</v>
      </c>
      <c r="Z264" s="2">
        <f t="shared" si="552"/>
        <v>301607.22125970968</v>
      </c>
      <c r="AA264" s="2">
        <f t="shared" si="552"/>
        <v>326755.24957909994</v>
      </c>
      <c r="AB264" s="2">
        <f t="shared" si="552"/>
        <v>352726.84947609552</v>
      </c>
      <c r="AC264" s="2">
        <f t="shared" si="552"/>
        <v>362866.71979895071</v>
      </c>
      <c r="AD264" s="2">
        <f t="shared" si="552"/>
        <v>373209.38752826327</v>
      </c>
      <c r="AE264" s="2">
        <f t="shared" si="552"/>
        <v>383758.90861216176</v>
      </c>
      <c r="AF264" s="2">
        <f t="shared" si="552"/>
        <v>394519.42011773819</v>
      </c>
      <c r="AG264" s="2">
        <f t="shared" si="552"/>
        <v>485495.14185342699</v>
      </c>
      <c r="AH264" s="2">
        <f t="shared" si="552"/>
        <v>500690.37802382879</v>
      </c>
      <c r="AI264" s="2">
        <f t="shared" si="552"/>
        <v>513709.51891763875</v>
      </c>
      <c r="AJ264" s="2">
        <f t="shared" si="552"/>
        <v>525357.04262932483</v>
      </c>
      <c r="AK264" s="2">
        <f t="shared" si="552"/>
        <v>537237.51681524457</v>
      </c>
      <c r="AL264" s="2">
        <f t="shared" si="552"/>
        <v>556022.26715154888</v>
      </c>
      <c r="AM264" s="2">
        <f t="shared" si="552"/>
        <v>568382.71249457996</v>
      </c>
      <c r="AN264" s="2">
        <f t="shared" si="552"/>
        <v>581323.70007780544</v>
      </c>
      <c r="AO264" s="2">
        <f t="shared" si="552"/>
        <v>594183.50741269486</v>
      </c>
      <c r="AP264" s="2">
        <f t="shared" si="552"/>
        <v>607300.51089428226</v>
      </c>
    </row>
    <row r="265" spans="4:43" x14ac:dyDescent="0.3">
      <c r="D265" s="3"/>
      <c r="E265" t="s">
        <v>15</v>
      </c>
      <c r="F265" t="s">
        <v>7</v>
      </c>
      <c r="G265" s="2">
        <f ca="1">-G264*G$18</f>
        <v>-1899226.7066893317</v>
      </c>
      <c r="H265" s="2">
        <f t="shared" ref="H265" si="553">-H264*H$18</f>
        <v>385641.61423426669</v>
      </c>
      <c r="I265" s="2">
        <f t="shared" ref="I265" si="554">-I264*I$18</f>
        <v>642753.86177296157</v>
      </c>
      <c r="J265" s="2">
        <f t="shared" ref="J265" si="555">-J264*J$18</f>
        <v>610947.22919277893</v>
      </c>
      <c r="K265" s="2">
        <f t="shared" ref="K265" si="556">-K264*K$18</f>
        <v>590112.27694294148</v>
      </c>
      <c r="L265" s="2">
        <f t="shared" ref="L265" si="557">-L264*L$18</f>
        <v>19537.366415851044</v>
      </c>
      <c r="M265" s="2">
        <f t="shared" ref="M265" si="558">-M264*M$18</f>
        <v>-43271.776921299053</v>
      </c>
      <c r="N265" s="2">
        <f t="shared" ref="N265" si="559">-N264*N$18</f>
        <v>-48442.904147034831</v>
      </c>
      <c r="O265" s="2">
        <f t="shared" ref="O265" si="560">-O264*O$18</f>
        <v>-53786.849884364834</v>
      </c>
      <c r="P265" s="2">
        <f t="shared" ref="P265" si="561">-P264*P$18</f>
        <v>-59308.458422862568</v>
      </c>
      <c r="Q265" s="2">
        <f t="shared" ref="Q265" si="562">-Q264*Q$18</f>
        <v>-69679.365362946453</v>
      </c>
      <c r="R265" s="2">
        <f t="shared" ref="R265" si="563">-R264*R$18</f>
        <v>-71815.512670205368</v>
      </c>
      <c r="S265" s="2">
        <f t="shared" ref="S265" si="564">-S264*S$18</f>
        <v>-73994.382923609504</v>
      </c>
      <c r="T265" s="2">
        <f t="shared" ref="T265" si="565">-T264*T$18</f>
        <v>-76216.83058208166</v>
      </c>
      <c r="U265" s="2">
        <f t="shared" ref="U265" si="566">-U264*U$18</f>
        <v>-78483.727193723331</v>
      </c>
      <c r="V265" s="2">
        <f t="shared" ref="V265" si="567">-V264*V$18</f>
        <v>-80795.961737597827</v>
      </c>
      <c r="W265" s="2">
        <f t="shared" ref="W265" si="568">-W264*W$18</f>
        <v>-83154.440972349737</v>
      </c>
      <c r="X265" s="2">
        <f t="shared" ref="X265" si="569">-X264*X$18</f>
        <v>-85560.089791796796</v>
      </c>
      <c r="Y265" s="2">
        <f t="shared" ref="Y265:AO265" si="570">-Y264*Y$18</f>
        <v>-88013.851587632671</v>
      </c>
      <c r="Z265" s="2">
        <f t="shared" ref="Z265:AP265" si="571">-Z264*Z$18</f>
        <v>-84450.021952718715</v>
      </c>
      <c r="AA265" s="2">
        <f t="shared" si="570"/>
        <v>-91491.469882147998</v>
      </c>
      <c r="AB265" s="2">
        <f t="shared" si="571"/>
        <v>-98763.517853306752</v>
      </c>
      <c r="AC265" s="2">
        <f t="shared" si="570"/>
        <v>-101602.6815437062</v>
      </c>
      <c r="AD265" s="2">
        <f t="shared" si="571"/>
        <v>-104498.62850791373</v>
      </c>
      <c r="AE265" s="2">
        <f t="shared" si="570"/>
        <v>-107452.49441140531</v>
      </c>
      <c r="AF265" s="2">
        <f t="shared" si="571"/>
        <v>-110465.4376329667</v>
      </c>
      <c r="AG265" s="2">
        <f t="shared" si="570"/>
        <v>-135938.63971895957</v>
      </c>
      <c r="AH265" s="2">
        <f t="shared" si="571"/>
        <v>-140193.30584667207</v>
      </c>
      <c r="AI265" s="2">
        <f t="shared" si="570"/>
        <v>-143838.66529693885</v>
      </c>
      <c r="AJ265" s="2">
        <f t="shared" si="571"/>
        <v>-147099.97193621096</v>
      </c>
      <c r="AK265" s="2">
        <f t="shared" si="570"/>
        <v>-150426.50470826851</v>
      </c>
      <c r="AL265" s="2">
        <f t="shared" si="571"/>
        <v>-155686.2348024337</v>
      </c>
      <c r="AM265" s="2">
        <f t="shared" si="570"/>
        <v>-159147.15949848239</v>
      </c>
      <c r="AN265" s="2">
        <f t="shared" si="571"/>
        <v>-162770.63602178553</v>
      </c>
      <c r="AO265" s="2">
        <f t="shared" si="570"/>
        <v>-166371.38207555457</v>
      </c>
      <c r="AP265" s="2">
        <f t="shared" si="571"/>
        <v>-170044.14305039906</v>
      </c>
    </row>
    <row r="266" spans="4:43" x14ac:dyDescent="0.3">
      <c r="D266" s="3"/>
    </row>
    <row r="267" spans="4:43" x14ac:dyDescent="0.3">
      <c r="D267" s="3" t="s">
        <v>28</v>
      </c>
    </row>
    <row r="268" spans="4:43" x14ac:dyDescent="0.3">
      <c r="E268" t="s">
        <v>1</v>
      </c>
      <c r="F268" t="s">
        <v>7</v>
      </c>
      <c r="G268" s="2">
        <f t="shared" ref="G268:AP268" si="572">G234</f>
        <v>-10900000</v>
      </c>
      <c r="H268" s="2">
        <f t="shared" si="572"/>
        <v>-4200000</v>
      </c>
      <c r="I268" s="2">
        <f t="shared" si="572"/>
        <v>-100000</v>
      </c>
      <c r="J268" s="2">
        <f t="shared" si="572"/>
        <v>-50000</v>
      </c>
      <c r="K268" s="2">
        <f t="shared" si="572"/>
        <v>0</v>
      </c>
      <c r="L268" s="2">
        <f t="shared" si="572"/>
        <v>0</v>
      </c>
      <c r="M268" s="2">
        <f t="shared" si="572"/>
        <v>0</v>
      </c>
      <c r="N268" s="2">
        <f t="shared" si="572"/>
        <v>0</v>
      </c>
      <c r="O268" s="2">
        <f t="shared" si="572"/>
        <v>0</v>
      </c>
      <c r="P268" s="2">
        <f t="shared" si="572"/>
        <v>0</v>
      </c>
      <c r="Q268" s="2">
        <f t="shared" si="572"/>
        <v>0</v>
      </c>
      <c r="R268" s="2">
        <f t="shared" si="572"/>
        <v>0</v>
      </c>
      <c r="S268" s="2">
        <f t="shared" si="572"/>
        <v>0</v>
      </c>
      <c r="T268" s="2">
        <f t="shared" si="572"/>
        <v>0</v>
      </c>
      <c r="U268" s="2">
        <f t="shared" si="572"/>
        <v>0</v>
      </c>
      <c r="V268" s="2">
        <f t="shared" si="572"/>
        <v>0</v>
      </c>
      <c r="W268" s="2">
        <f t="shared" si="572"/>
        <v>0</v>
      </c>
      <c r="X268" s="2">
        <f t="shared" si="572"/>
        <v>0</v>
      </c>
      <c r="Y268" s="2">
        <f t="shared" si="572"/>
        <v>0</v>
      </c>
      <c r="Z268" s="2">
        <f t="shared" si="572"/>
        <v>0</v>
      </c>
      <c r="AA268" s="2">
        <f t="shared" si="572"/>
        <v>0</v>
      </c>
      <c r="AB268" s="2">
        <f t="shared" si="572"/>
        <v>0</v>
      </c>
      <c r="AC268" s="2">
        <f t="shared" si="572"/>
        <v>0</v>
      </c>
      <c r="AD268" s="2">
        <f t="shared" si="572"/>
        <v>0</v>
      </c>
      <c r="AE268" s="2">
        <f t="shared" si="572"/>
        <v>0</v>
      </c>
      <c r="AF268" s="2">
        <f t="shared" si="572"/>
        <v>0</v>
      </c>
      <c r="AG268" s="2">
        <f t="shared" si="572"/>
        <v>0</v>
      </c>
      <c r="AH268" s="2">
        <f t="shared" si="572"/>
        <v>0</v>
      </c>
      <c r="AI268" s="2">
        <f t="shared" si="572"/>
        <v>0</v>
      </c>
      <c r="AJ268" s="2">
        <f t="shared" si="572"/>
        <v>0</v>
      </c>
      <c r="AK268" s="2">
        <f t="shared" si="572"/>
        <v>0</v>
      </c>
      <c r="AL268" s="2">
        <f t="shared" si="572"/>
        <v>0</v>
      </c>
      <c r="AM268" s="2">
        <f t="shared" si="572"/>
        <v>0</v>
      </c>
      <c r="AN268" s="2">
        <f t="shared" si="572"/>
        <v>0</v>
      </c>
      <c r="AO268" s="2">
        <f t="shared" si="572"/>
        <v>0</v>
      </c>
      <c r="AP268" s="2">
        <f t="shared" si="572"/>
        <v>0</v>
      </c>
    </row>
    <row r="269" spans="4:43" x14ac:dyDescent="0.3">
      <c r="E269" t="s">
        <v>19</v>
      </c>
      <c r="F269" t="s">
        <v>7</v>
      </c>
      <c r="G269" s="2">
        <f t="shared" ref="G269:AP269" si="573">G235</f>
        <v>0</v>
      </c>
      <c r="H269" s="2">
        <f t="shared" si="573"/>
        <v>0</v>
      </c>
      <c r="I269" s="2">
        <f t="shared" si="573"/>
        <v>0</v>
      </c>
      <c r="J269" s="2">
        <f t="shared" si="573"/>
        <v>0</v>
      </c>
      <c r="K269" s="2">
        <f t="shared" si="573"/>
        <v>0</v>
      </c>
      <c r="L269" s="2">
        <f t="shared" si="573"/>
        <v>0</v>
      </c>
      <c r="M269" s="2">
        <f t="shared" si="573"/>
        <v>0</v>
      </c>
      <c r="N269" s="2">
        <f t="shared" si="573"/>
        <v>0</v>
      </c>
      <c r="O269" s="2">
        <f t="shared" si="573"/>
        <v>0</v>
      </c>
      <c r="P269" s="2">
        <f t="shared" si="573"/>
        <v>0</v>
      </c>
      <c r="Q269" s="2">
        <f t="shared" si="573"/>
        <v>1000000</v>
      </c>
      <c r="R269" s="2">
        <f t="shared" si="573"/>
        <v>0</v>
      </c>
      <c r="S269" s="2">
        <f t="shared" si="573"/>
        <v>0</v>
      </c>
      <c r="T269" s="2">
        <f t="shared" si="573"/>
        <v>0</v>
      </c>
      <c r="U269" s="2">
        <f t="shared" si="573"/>
        <v>0</v>
      </c>
      <c r="V269" s="2">
        <f t="shared" si="573"/>
        <v>0</v>
      </c>
      <c r="W269" s="2">
        <f t="shared" si="573"/>
        <v>0</v>
      </c>
      <c r="X269" s="2">
        <f t="shared" si="573"/>
        <v>0</v>
      </c>
      <c r="Y269" s="2">
        <f t="shared" si="573"/>
        <v>0</v>
      </c>
      <c r="Z269" s="2">
        <f t="shared" si="573"/>
        <v>-1300000</v>
      </c>
      <c r="AA269" s="2">
        <f t="shared" si="573"/>
        <v>0</v>
      </c>
      <c r="AB269" s="2">
        <f t="shared" si="573"/>
        <v>0</v>
      </c>
      <c r="AC269" s="2">
        <f t="shared" si="573"/>
        <v>0</v>
      </c>
      <c r="AD269" s="2">
        <f t="shared" si="573"/>
        <v>0</v>
      </c>
      <c r="AE269" s="2">
        <f t="shared" si="573"/>
        <v>0</v>
      </c>
      <c r="AF269" s="2">
        <f t="shared" si="573"/>
        <v>0</v>
      </c>
      <c r="AG269" s="2">
        <f t="shared" si="573"/>
        <v>0</v>
      </c>
      <c r="AH269" s="2">
        <f t="shared" si="573"/>
        <v>0</v>
      </c>
      <c r="AI269" s="2">
        <f t="shared" si="573"/>
        <v>0</v>
      </c>
      <c r="AJ269" s="2">
        <f t="shared" si="573"/>
        <v>0</v>
      </c>
      <c r="AK269" s="2">
        <f t="shared" si="573"/>
        <v>0</v>
      </c>
      <c r="AL269" s="2">
        <f t="shared" si="573"/>
        <v>0</v>
      </c>
      <c r="AM269" s="2">
        <f t="shared" si="573"/>
        <v>0</v>
      </c>
      <c r="AN269" s="2">
        <f t="shared" si="573"/>
        <v>0</v>
      </c>
      <c r="AO269" s="2">
        <f t="shared" si="573"/>
        <v>0</v>
      </c>
      <c r="AP269" s="2">
        <f t="shared" si="573"/>
        <v>0</v>
      </c>
    </row>
    <row r="270" spans="4:43" x14ac:dyDescent="0.3">
      <c r="E270" t="s">
        <v>110</v>
      </c>
      <c r="F270" t="s">
        <v>7</v>
      </c>
      <c r="G270" s="2">
        <f t="shared" ref="G270:AP270" si="574">G236</f>
        <v>1000000</v>
      </c>
      <c r="H270" s="2">
        <f t="shared" si="574"/>
        <v>1000000</v>
      </c>
      <c r="I270" s="2">
        <f t="shared" si="574"/>
        <v>0</v>
      </c>
      <c r="J270" s="2">
        <f t="shared" si="574"/>
        <v>0</v>
      </c>
      <c r="K270" s="2">
        <f t="shared" si="574"/>
        <v>0</v>
      </c>
      <c r="L270" s="2">
        <f t="shared" si="574"/>
        <v>0</v>
      </c>
      <c r="M270" s="2">
        <f t="shared" si="574"/>
        <v>0</v>
      </c>
      <c r="N270" s="2">
        <f t="shared" si="574"/>
        <v>0</v>
      </c>
      <c r="O270" s="2">
        <f t="shared" si="574"/>
        <v>0</v>
      </c>
      <c r="P270" s="2">
        <f t="shared" si="574"/>
        <v>0</v>
      </c>
      <c r="Q270" s="2">
        <f t="shared" si="574"/>
        <v>0</v>
      </c>
      <c r="R270" s="2">
        <f t="shared" si="574"/>
        <v>0</v>
      </c>
      <c r="S270" s="2">
        <f t="shared" si="574"/>
        <v>0</v>
      </c>
      <c r="T270" s="2">
        <f t="shared" si="574"/>
        <v>0</v>
      </c>
      <c r="U270" s="2">
        <f t="shared" si="574"/>
        <v>0</v>
      </c>
      <c r="V270" s="2">
        <f t="shared" si="574"/>
        <v>0</v>
      </c>
      <c r="W270" s="2">
        <f t="shared" si="574"/>
        <v>0</v>
      </c>
      <c r="X270" s="2">
        <f t="shared" si="574"/>
        <v>0</v>
      </c>
      <c r="Y270" s="2">
        <f t="shared" si="574"/>
        <v>0</v>
      </c>
      <c r="Z270" s="2">
        <f t="shared" si="574"/>
        <v>0</v>
      </c>
      <c r="AA270" s="2">
        <f t="shared" si="574"/>
        <v>0</v>
      </c>
      <c r="AB270" s="2">
        <f t="shared" si="574"/>
        <v>0</v>
      </c>
      <c r="AC270" s="2">
        <f t="shared" si="574"/>
        <v>0</v>
      </c>
      <c r="AD270" s="2">
        <f t="shared" si="574"/>
        <v>0</v>
      </c>
      <c r="AE270" s="2">
        <f t="shared" si="574"/>
        <v>0</v>
      </c>
      <c r="AF270" s="2">
        <f t="shared" si="574"/>
        <v>0</v>
      </c>
      <c r="AG270" s="2">
        <f t="shared" si="574"/>
        <v>0</v>
      </c>
      <c r="AH270" s="2">
        <f t="shared" si="574"/>
        <v>0</v>
      </c>
      <c r="AI270" s="2">
        <f t="shared" si="574"/>
        <v>0</v>
      </c>
      <c r="AJ270" s="2">
        <f t="shared" si="574"/>
        <v>0</v>
      </c>
      <c r="AK270" s="2">
        <f t="shared" si="574"/>
        <v>0</v>
      </c>
      <c r="AL270" s="2">
        <f t="shared" si="574"/>
        <v>0</v>
      </c>
      <c r="AM270" s="2">
        <f t="shared" si="574"/>
        <v>0</v>
      </c>
      <c r="AN270" s="2">
        <f t="shared" si="574"/>
        <v>0</v>
      </c>
      <c r="AO270" s="2">
        <f t="shared" si="574"/>
        <v>0</v>
      </c>
      <c r="AP270" s="2">
        <f t="shared" si="574"/>
        <v>0</v>
      </c>
    </row>
    <row r="271" spans="4:43" x14ac:dyDescent="0.3">
      <c r="E271" t="s">
        <v>11</v>
      </c>
      <c r="F271" t="s">
        <v>7</v>
      </c>
      <c r="G271" s="2">
        <f t="shared" ref="G271:AP271" si="575">G237</f>
        <v>0</v>
      </c>
      <c r="H271" s="2">
        <f t="shared" si="575"/>
        <v>14392.169400000001</v>
      </c>
      <c r="I271" s="2">
        <f t="shared" si="575"/>
        <v>68298.483556079998</v>
      </c>
      <c r="J271" s="2">
        <f t="shared" si="575"/>
        <v>228370.23947059643</v>
      </c>
      <c r="K271" s="2">
        <f t="shared" si="575"/>
        <v>328049.34054932697</v>
      </c>
      <c r="L271" s="2">
        <f t="shared" si="575"/>
        <v>391585.95232353039</v>
      </c>
      <c r="M271" s="2">
        <f t="shared" si="575"/>
        <v>416021.99635928142</v>
      </c>
      <c r="N271" s="2">
        <f t="shared" si="575"/>
        <v>441278.84777553304</v>
      </c>
      <c r="O271" s="2">
        <f t="shared" si="575"/>
        <v>467379.56444989092</v>
      </c>
      <c r="P271" s="2">
        <f t="shared" si="575"/>
        <v>494347.79825211299</v>
      </c>
      <c r="Q271" s="2">
        <f t="shared" si="575"/>
        <v>522207.80958064389</v>
      </c>
      <c r="R271" s="2">
        <f t="shared" si="575"/>
        <v>532651.96577225684</v>
      </c>
      <c r="S271" s="2">
        <f t="shared" si="575"/>
        <v>543305.00508770207</v>
      </c>
      <c r="T271" s="2">
        <f t="shared" si="575"/>
        <v>554171.10518945602</v>
      </c>
      <c r="U271" s="2">
        <f t="shared" si="575"/>
        <v>565254.52729324519</v>
      </c>
      <c r="V271" s="2">
        <f t="shared" si="575"/>
        <v>576559.6178391102</v>
      </c>
      <c r="W271" s="2">
        <f t="shared" si="575"/>
        <v>588090.81019589223</v>
      </c>
      <c r="X271" s="2">
        <f t="shared" si="575"/>
        <v>599852.62639981031</v>
      </c>
      <c r="Y271" s="2">
        <f t="shared" si="575"/>
        <v>611849.67892780632</v>
      </c>
      <c r="Z271" s="2">
        <f t="shared" si="575"/>
        <v>624086.67250636255</v>
      </c>
      <c r="AA271" s="2">
        <f t="shared" si="575"/>
        <v>658477.46015483933</v>
      </c>
      <c r="AB271" s="2">
        <f t="shared" si="575"/>
        <v>693994.24464025279</v>
      </c>
      <c r="AC271" s="2">
        <f t="shared" si="575"/>
        <v>707874.1295330578</v>
      </c>
      <c r="AD271" s="2">
        <f t="shared" si="575"/>
        <v>722031.61212371918</v>
      </c>
      <c r="AE271" s="2">
        <f t="shared" si="575"/>
        <v>736472.24436619342</v>
      </c>
      <c r="AF271" s="2">
        <f t="shared" si="575"/>
        <v>751201.68925351719</v>
      </c>
      <c r="AG271" s="2">
        <f t="shared" si="575"/>
        <v>766225.72303858772</v>
      </c>
      <c r="AH271" s="2">
        <f t="shared" si="575"/>
        <v>781550.23749935941</v>
      </c>
      <c r="AI271" s="2">
        <f t="shared" si="575"/>
        <v>797181.24224934669</v>
      </c>
      <c r="AJ271" s="2">
        <f t="shared" si="575"/>
        <v>813124.86709433363</v>
      </c>
      <c r="AK271" s="2">
        <f t="shared" si="575"/>
        <v>829387.36443622026</v>
      </c>
      <c r="AL271" s="2">
        <f t="shared" si="575"/>
        <v>845975.11172494467</v>
      </c>
      <c r="AM271" s="2">
        <f t="shared" si="575"/>
        <v>862894.61395944364</v>
      </c>
      <c r="AN271" s="2">
        <f t="shared" si="575"/>
        <v>880152.50623863249</v>
      </c>
      <c r="AO271" s="2">
        <f t="shared" si="575"/>
        <v>897755.55636340508</v>
      </c>
      <c r="AP271" s="2">
        <f t="shared" si="575"/>
        <v>915710.66749067337</v>
      </c>
      <c r="AQ271" s="2">
        <f t="shared" ref="AQ271:AQ275" si="576">IF(AK271=0,0,IF($G$15&gt;(AP271/AK271)^(1/5)-1+2%,AP271*(AP271/AK271)^(1/5)/($G$15-((AP271/AK271)^(1/5)-1)),AP271*(1+$G$14)/$G$16))</f>
        <v>18680497.616809741</v>
      </c>
    </row>
    <row r="272" spans="4:43" x14ac:dyDescent="0.3">
      <c r="E272" t="s">
        <v>58</v>
      </c>
      <c r="F272" t="s">
        <v>7</v>
      </c>
      <c r="G272" s="2">
        <f t="shared" ref="G272:AP272" si="577">G238</f>
        <v>0</v>
      </c>
      <c r="H272" s="2">
        <f t="shared" si="577"/>
        <v>-8792.8087999999989</v>
      </c>
      <c r="I272" s="2">
        <f t="shared" si="577"/>
        <v>-22387.85687408</v>
      </c>
      <c r="J272" s="2">
        <f t="shared" si="577"/>
        <v>-60899.759753991304</v>
      </c>
      <c r="K272" s="2">
        <f t="shared" si="577"/>
        <v>-82384.587761316914</v>
      </c>
      <c r="L272" s="2">
        <f t="shared" si="577"/>
        <v>-97295.532256364342</v>
      </c>
      <c r="M272" s="2">
        <f t="shared" si="577"/>
        <v>-103035.87655709664</v>
      </c>
      <c r="N272" s="2">
        <f t="shared" si="577"/>
        <v>-108968.91641695568</v>
      </c>
      <c r="O272" s="2">
        <f t="shared" si="577"/>
        <v>-115100.06352058622</v>
      </c>
      <c r="P272" s="2">
        <f t="shared" si="577"/>
        <v>-121434.86894179524</v>
      </c>
      <c r="Q272" s="2">
        <f t="shared" si="577"/>
        <v>-127979.02655444437</v>
      </c>
      <c r="R272" s="2">
        <f t="shared" si="577"/>
        <v>-130438.60708553327</v>
      </c>
      <c r="S272" s="2">
        <f t="shared" si="577"/>
        <v>-132947.37922724395</v>
      </c>
      <c r="T272" s="2">
        <f t="shared" si="577"/>
        <v>-135506.32681178881</v>
      </c>
      <c r="U272" s="2">
        <f t="shared" si="577"/>
        <v>-138116.45334802457</v>
      </c>
      <c r="V272" s="2">
        <f t="shared" si="577"/>
        <v>-140778.78241498506</v>
      </c>
      <c r="W272" s="2">
        <f t="shared" si="577"/>
        <v>-143494.35806328477</v>
      </c>
      <c r="X272" s="2">
        <f t="shared" si="577"/>
        <v>-146264.24522455048</v>
      </c>
      <c r="Y272" s="2">
        <f t="shared" si="577"/>
        <v>-149089.53012904149</v>
      </c>
      <c r="Z272" s="2">
        <f t="shared" si="577"/>
        <v>-151971.32073162231</v>
      </c>
      <c r="AA272" s="2">
        <f t="shared" si="577"/>
        <v>-160049.36964898289</v>
      </c>
      <c r="AB272" s="2">
        <f t="shared" si="577"/>
        <v>-168391.75199474522</v>
      </c>
      <c r="AC272" s="2">
        <f t="shared" si="577"/>
        <v>-171659.58703464011</v>
      </c>
      <c r="AD272" s="2">
        <f t="shared" si="577"/>
        <v>-174992.7787753329</v>
      </c>
      <c r="AE272" s="2">
        <f t="shared" si="577"/>
        <v>-178392.63435083957</v>
      </c>
      <c r="AF272" s="2">
        <f t="shared" si="577"/>
        <v>-181860.48703785636</v>
      </c>
      <c r="AG272" s="2">
        <f t="shared" si="577"/>
        <v>-185397.69677861352</v>
      </c>
      <c r="AH272" s="2">
        <f t="shared" si="577"/>
        <v>-189005.65071418579</v>
      </c>
      <c r="AI272" s="2">
        <f t="shared" si="577"/>
        <v>-192685.76372846949</v>
      </c>
      <c r="AJ272" s="2">
        <f t="shared" si="577"/>
        <v>-196439.4790030389</v>
      </c>
      <c r="AK272" s="2">
        <f t="shared" si="577"/>
        <v>-200268.26858309968</v>
      </c>
      <c r="AL272" s="2">
        <f t="shared" si="577"/>
        <v>-204173.63395476164</v>
      </c>
      <c r="AM272" s="2">
        <f t="shared" si="577"/>
        <v>-208157.10663385689</v>
      </c>
      <c r="AN272" s="2">
        <f t="shared" si="577"/>
        <v>-212220.24876653406</v>
      </c>
      <c r="AO272" s="2">
        <f t="shared" si="577"/>
        <v>-216364.65374186475</v>
      </c>
      <c r="AP272" s="2">
        <f t="shared" si="577"/>
        <v>-220591.94681670205</v>
      </c>
      <c r="AQ272" s="2">
        <f t="shared" si="576"/>
        <v>-4455134.3638681611</v>
      </c>
    </row>
    <row r="273" spans="1:43" x14ac:dyDescent="0.3">
      <c r="E273" t="s">
        <v>10</v>
      </c>
      <c r="F273" t="s">
        <v>7</v>
      </c>
      <c r="G273" s="2">
        <f t="shared" ref="G273:AP273" si="578">G239</f>
        <v>0</v>
      </c>
      <c r="H273" s="2">
        <f t="shared" si="578"/>
        <v>-10564.697039999999</v>
      </c>
      <c r="I273" s="2">
        <f t="shared" si="578"/>
        <v>-12626.799680672</v>
      </c>
      <c r="J273" s="2">
        <f t="shared" si="578"/>
        <v>-18658.203024148788</v>
      </c>
      <c r="K273" s="2">
        <f t="shared" si="578"/>
        <v>-22441.932346134061</v>
      </c>
      <c r="L273" s="2">
        <f t="shared" si="578"/>
        <v>-24800.062028538661</v>
      </c>
      <c r="M273" s="2">
        <f t="shared" si="578"/>
        <v>-19177.392702307025</v>
      </c>
      <c r="N273" s="2">
        <f t="shared" si="578"/>
        <v>-20032.892738214709</v>
      </c>
      <c r="O273" s="2">
        <f t="shared" si="578"/>
        <v>-20916.941818477771</v>
      </c>
      <c r="P273" s="2">
        <f t="shared" si="578"/>
        <v>-21830.339704856073</v>
      </c>
      <c r="Q273" s="2">
        <f t="shared" si="578"/>
        <v>-22773.906729962113</v>
      </c>
      <c r="R273" s="2">
        <f t="shared" si="578"/>
        <v>-23129.384864561358</v>
      </c>
      <c r="S273" s="2">
        <f t="shared" si="578"/>
        <v>-23491.972561852584</v>
      </c>
      <c r="T273" s="2">
        <f t="shared" si="578"/>
        <v>-23861.812013089639</v>
      </c>
      <c r="U273" s="2">
        <f t="shared" si="578"/>
        <v>-24239.048253351433</v>
      </c>
      <c r="V273" s="2">
        <f t="shared" si="578"/>
        <v>-24623.829218418457</v>
      </c>
      <c r="W273" s="2">
        <f t="shared" si="578"/>
        <v>-25016.305802786828</v>
      </c>
      <c r="X273" s="2">
        <f t="shared" si="578"/>
        <v>-25416.631918842562</v>
      </c>
      <c r="Y273" s="2">
        <f t="shared" si="578"/>
        <v>-25824.964557219413</v>
      </c>
      <c r="Z273" s="2">
        <f t="shared" si="578"/>
        <v>-26241.463848363805</v>
      </c>
      <c r="AA273" s="2">
        <f t="shared" si="578"/>
        <v>-27406.174260089687</v>
      </c>
      <c r="AB273" s="2">
        <f t="shared" si="578"/>
        <v>-28608.976502745256</v>
      </c>
      <c r="AC273" s="2">
        <f t="shared" si="578"/>
        <v>-29081.156032800161</v>
      </c>
      <c r="AD273" s="2">
        <f t="shared" si="578"/>
        <v>-29562.779153456166</v>
      </c>
      <c r="AE273" s="2">
        <f t="shared" si="578"/>
        <v>-30054.034736525293</v>
      </c>
      <c r="AF273" s="2">
        <f t="shared" si="578"/>
        <v>-30555.115431255799</v>
      </c>
      <c r="AG273" s="2">
        <f t="shared" si="578"/>
        <v>-31066.217739880914</v>
      </c>
      <c r="AH273" s="2">
        <f t="shared" si="578"/>
        <v>-31587.542094678534</v>
      </c>
      <c r="AI273" s="2">
        <f t="shared" si="578"/>
        <v>-32119.292936572107</v>
      </c>
      <c r="AJ273" s="2">
        <f t="shared" si="578"/>
        <v>-32661.678795303545</v>
      </c>
      <c r="AK273" s="2">
        <f t="shared" si="578"/>
        <v>-33214.912371209619</v>
      </c>
      <c r="AL273" s="2">
        <f t="shared" si="578"/>
        <v>-33779.210618633806</v>
      </c>
      <c r="AM273" s="2">
        <f t="shared" si="578"/>
        <v>-34354.794831006482</v>
      </c>
      <c r="AN273" s="2">
        <f t="shared" si="578"/>
        <v>-34941.890727626611</v>
      </c>
      <c r="AO273" s="2">
        <f t="shared" si="578"/>
        <v>-35540.728542179146</v>
      </c>
      <c r="AP273" s="2">
        <f t="shared" si="578"/>
        <v>-36151.54311302273</v>
      </c>
      <c r="AQ273" s="2">
        <f t="shared" si="576"/>
        <v>-694921.1790027516</v>
      </c>
    </row>
    <row r="274" spans="1:43" x14ac:dyDescent="0.3">
      <c r="E274" t="s">
        <v>48</v>
      </c>
      <c r="F274" t="s">
        <v>7</v>
      </c>
      <c r="G274" s="2">
        <f t="shared" ref="G274:AP274" si="579">G240</f>
        <v>0</v>
      </c>
      <c r="H274" s="2">
        <f t="shared" si="579"/>
        <v>8500</v>
      </c>
      <c r="I274" s="2">
        <f t="shared" si="579"/>
        <v>8500</v>
      </c>
      <c r="J274" s="2">
        <f t="shared" si="579"/>
        <v>8500</v>
      </c>
      <c r="K274" s="2">
        <f t="shared" si="579"/>
        <v>8500</v>
      </c>
      <c r="L274" s="2">
        <f t="shared" si="579"/>
        <v>0</v>
      </c>
      <c r="M274" s="2">
        <f t="shared" si="579"/>
        <v>0</v>
      </c>
      <c r="N274" s="2">
        <f t="shared" si="579"/>
        <v>0</v>
      </c>
      <c r="O274" s="2">
        <f t="shared" si="579"/>
        <v>0</v>
      </c>
      <c r="P274" s="2">
        <f t="shared" si="579"/>
        <v>0</v>
      </c>
      <c r="Q274" s="2">
        <f t="shared" si="579"/>
        <v>0</v>
      </c>
      <c r="R274" s="2">
        <f t="shared" si="579"/>
        <v>0</v>
      </c>
      <c r="S274" s="2">
        <f t="shared" si="579"/>
        <v>0</v>
      </c>
      <c r="T274" s="2">
        <f t="shared" si="579"/>
        <v>0</v>
      </c>
      <c r="U274" s="2">
        <f t="shared" si="579"/>
        <v>0</v>
      </c>
      <c r="V274" s="2">
        <f t="shared" si="579"/>
        <v>0</v>
      </c>
      <c r="W274" s="2">
        <f t="shared" si="579"/>
        <v>0</v>
      </c>
      <c r="X274" s="2">
        <f t="shared" si="579"/>
        <v>0</v>
      </c>
      <c r="Y274" s="2">
        <f t="shared" si="579"/>
        <v>0</v>
      </c>
      <c r="Z274" s="2">
        <f t="shared" si="579"/>
        <v>0</v>
      </c>
      <c r="AA274" s="2">
        <f t="shared" si="579"/>
        <v>0</v>
      </c>
      <c r="AB274" s="2">
        <f t="shared" si="579"/>
        <v>0</v>
      </c>
      <c r="AC274" s="2">
        <f t="shared" si="579"/>
        <v>0</v>
      </c>
      <c r="AD274" s="2">
        <f t="shared" si="579"/>
        <v>0</v>
      </c>
      <c r="AE274" s="2">
        <f t="shared" si="579"/>
        <v>0</v>
      </c>
      <c r="AF274" s="2">
        <f t="shared" si="579"/>
        <v>0</v>
      </c>
      <c r="AG274" s="2">
        <f t="shared" si="579"/>
        <v>0</v>
      </c>
      <c r="AH274" s="2">
        <f t="shared" si="579"/>
        <v>0</v>
      </c>
      <c r="AI274" s="2">
        <f t="shared" si="579"/>
        <v>0</v>
      </c>
      <c r="AJ274" s="2">
        <f t="shared" si="579"/>
        <v>0</v>
      </c>
      <c r="AK274" s="2">
        <f t="shared" si="579"/>
        <v>0</v>
      </c>
      <c r="AL274" s="2">
        <f t="shared" si="579"/>
        <v>0</v>
      </c>
      <c r="AM274" s="2">
        <f t="shared" si="579"/>
        <v>0</v>
      </c>
      <c r="AN274" s="2">
        <f t="shared" si="579"/>
        <v>0</v>
      </c>
      <c r="AO274" s="2">
        <f t="shared" si="579"/>
        <v>0</v>
      </c>
      <c r="AP274" s="2">
        <f t="shared" si="579"/>
        <v>0</v>
      </c>
      <c r="AQ274" s="2">
        <f t="shared" si="576"/>
        <v>0</v>
      </c>
    </row>
    <row r="275" spans="1:43" x14ac:dyDescent="0.3">
      <c r="E275" t="s">
        <v>49</v>
      </c>
      <c r="F275" t="s">
        <v>7</v>
      </c>
      <c r="G275" s="2">
        <f t="shared" ref="G275:AP275" si="580">G241</f>
        <v>0</v>
      </c>
      <c r="H275" s="2">
        <f t="shared" si="580"/>
        <v>85</v>
      </c>
      <c r="I275" s="2">
        <f t="shared" si="580"/>
        <v>85</v>
      </c>
      <c r="J275" s="2">
        <f t="shared" si="580"/>
        <v>85</v>
      </c>
      <c r="K275" s="2">
        <f t="shared" si="580"/>
        <v>85</v>
      </c>
      <c r="L275" s="2">
        <f t="shared" si="580"/>
        <v>85</v>
      </c>
      <c r="M275" s="2">
        <f t="shared" si="580"/>
        <v>85</v>
      </c>
      <c r="N275" s="2">
        <f t="shared" si="580"/>
        <v>85</v>
      </c>
      <c r="O275" s="2">
        <f t="shared" si="580"/>
        <v>85</v>
      </c>
      <c r="P275" s="2">
        <f t="shared" si="580"/>
        <v>85</v>
      </c>
      <c r="Q275" s="2">
        <f t="shared" si="580"/>
        <v>85</v>
      </c>
      <c r="R275" s="2">
        <f t="shared" si="580"/>
        <v>85</v>
      </c>
      <c r="S275" s="2">
        <f t="shared" si="580"/>
        <v>85</v>
      </c>
      <c r="T275" s="2">
        <f t="shared" si="580"/>
        <v>85</v>
      </c>
      <c r="U275" s="2">
        <f t="shared" si="580"/>
        <v>85</v>
      </c>
      <c r="V275" s="2">
        <f t="shared" si="580"/>
        <v>85</v>
      </c>
      <c r="W275" s="2">
        <f t="shared" si="580"/>
        <v>85</v>
      </c>
      <c r="X275" s="2">
        <f t="shared" si="580"/>
        <v>85</v>
      </c>
      <c r="Y275" s="2">
        <f t="shared" si="580"/>
        <v>85</v>
      </c>
      <c r="Z275" s="2">
        <f t="shared" si="580"/>
        <v>85</v>
      </c>
      <c r="AA275" s="2">
        <f t="shared" si="580"/>
        <v>85</v>
      </c>
      <c r="AB275" s="2">
        <f t="shared" si="580"/>
        <v>85</v>
      </c>
      <c r="AC275" s="2">
        <f t="shared" si="580"/>
        <v>85</v>
      </c>
      <c r="AD275" s="2">
        <f t="shared" si="580"/>
        <v>85</v>
      </c>
      <c r="AE275" s="2">
        <f t="shared" si="580"/>
        <v>85</v>
      </c>
      <c r="AF275" s="2">
        <f t="shared" si="580"/>
        <v>85</v>
      </c>
      <c r="AG275" s="2">
        <f t="shared" si="580"/>
        <v>85</v>
      </c>
      <c r="AH275" s="2">
        <f t="shared" si="580"/>
        <v>85</v>
      </c>
      <c r="AI275" s="2">
        <f t="shared" si="580"/>
        <v>85</v>
      </c>
      <c r="AJ275" s="2">
        <f t="shared" si="580"/>
        <v>85</v>
      </c>
      <c r="AK275" s="2">
        <f t="shared" si="580"/>
        <v>85</v>
      </c>
      <c r="AL275" s="2">
        <f t="shared" si="580"/>
        <v>85</v>
      </c>
      <c r="AM275" s="2">
        <f t="shared" si="580"/>
        <v>85</v>
      </c>
      <c r="AN275" s="2">
        <f t="shared" si="580"/>
        <v>85</v>
      </c>
      <c r="AO275" s="2">
        <f t="shared" si="580"/>
        <v>85</v>
      </c>
      <c r="AP275" s="2">
        <f t="shared" si="580"/>
        <v>85</v>
      </c>
      <c r="AQ275" s="2">
        <f t="shared" si="576"/>
        <v>1214.2857142857142</v>
      </c>
    </row>
    <row r="276" spans="1:43" x14ac:dyDescent="0.3">
      <c r="E276" t="s">
        <v>20</v>
      </c>
      <c r="F276" t="s">
        <v>7</v>
      </c>
      <c r="G276" s="2">
        <f t="shared" ref="G276:AP276" ca="1" si="581">G265</f>
        <v>-1899226.7066893317</v>
      </c>
      <c r="H276" s="2">
        <f t="shared" si="581"/>
        <v>385641.61423426669</v>
      </c>
      <c r="I276" s="2">
        <f t="shared" si="581"/>
        <v>642753.86177296157</v>
      </c>
      <c r="J276" s="2">
        <f t="shared" si="581"/>
        <v>610947.22919277893</v>
      </c>
      <c r="K276" s="2">
        <f t="shared" si="581"/>
        <v>590112.27694294148</v>
      </c>
      <c r="L276" s="2">
        <f t="shared" si="581"/>
        <v>19537.366415851044</v>
      </c>
      <c r="M276" s="2">
        <f t="shared" si="581"/>
        <v>-43271.776921299053</v>
      </c>
      <c r="N276" s="2">
        <f t="shared" si="581"/>
        <v>-48442.904147034831</v>
      </c>
      <c r="O276" s="2">
        <f t="shared" si="581"/>
        <v>-53786.849884364834</v>
      </c>
      <c r="P276" s="2">
        <f t="shared" si="581"/>
        <v>-59308.458422862568</v>
      </c>
      <c r="Q276" s="2">
        <f t="shared" si="581"/>
        <v>-69679.365362946453</v>
      </c>
      <c r="R276" s="2">
        <f t="shared" si="581"/>
        <v>-71815.512670205368</v>
      </c>
      <c r="S276" s="2">
        <f t="shared" si="581"/>
        <v>-73994.382923609504</v>
      </c>
      <c r="T276" s="2">
        <f t="shared" si="581"/>
        <v>-76216.83058208166</v>
      </c>
      <c r="U276" s="2">
        <f t="shared" si="581"/>
        <v>-78483.727193723331</v>
      </c>
      <c r="V276" s="2">
        <f t="shared" si="581"/>
        <v>-80795.961737597827</v>
      </c>
      <c r="W276" s="2">
        <f t="shared" si="581"/>
        <v>-83154.440972349737</v>
      </c>
      <c r="X276" s="2">
        <f t="shared" si="581"/>
        <v>-85560.089791796796</v>
      </c>
      <c r="Y276" s="2">
        <f t="shared" si="581"/>
        <v>-88013.851587632671</v>
      </c>
      <c r="Z276" s="2">
        <f t="shared" si="581"/>
        <v>-84450.021952718715</v>
      </c>
      <c r="AA276" s="2">
        <f t="shared" si="581"/>
        <v>-91491.469882147998</v>
      </c>
      <c r="AB276" s="2">
        <f t="shared" si="581"/>
        <v>-98763.517853306752</v>
      </c>
      <c r="AC276" s="2">
        <f t="shared" si="581"/>
        <v>-101602.6815437062</v>
      </c>
      <c r="AD276" s="2">
        <f t="shared" si="581"/>
        <v>-104498.62850791373</v>
      </c>
      <c r="AE276" s="2">
        <f t="shared" si="581"/>
        <v>-107452.49441140531</v>
      </c>
      <c r="AF276" s="2">
        <f t="shared" si="581"/>
        <v>-110465.4376329667</v>
      </c>
      <c r="AG276" s="2">
        <f t="shared" si="581"/>
        <v>-135938.63971895957</v>
      </c>
      <c r="AH276" s="2">
        <f t="shared" si="581"/>
        <v>-140193.30584667207</v>
      </c>
      <c r="AI276" s="2">
        <f t="shared" si="581"/>
        <v>-143838.66529693885</v>
      </c>
      <c r="AJ276" s="2">
        <f t="shared" si="581"/>
        <v>-147099.97193621096</v>
      </c>
      <c r="AK276" s="2">
        <f t="shared" si="581"/>
        <v>-150426.50470826851</v>
      </c>
      <c r="AL276" s="2">
        <f t="shared" si="581"/>
        <v>-155686.2348024337</v>
      </c>
      <c r="AM276" s="2">
        <f t="shared" si="581"/>
        <v>-159147.15949848239</v>
      </c>
      <c r="AN276" s="2">
        <f t="shared" si="581"/>
        <v>-162770.63602178553</v>
      </c>
      <c r="AO276" s="2">
        <f t="shared" si="581"/>
        <v>-166371.38207555457</v>
      </c>
      <c r="AP276" s="2">
        <f t="shared" si="581"/>
        <v>-170044.14305039906</v>
      </c>
      <c r="AQ276" s="2">
        <f>IF(AK276=0,0,IF($G$15&gt;(AP276/AK276)^(1/5)-1+2%,AP276*(AP276/AK276)^(1/5)/($G$15-((AP276/AK276)^(1/5)-1)),AP276*(1+$G$14)/$G$16))</f>
        <v>-3857091.7768588057</v>
      </c>
    </row>
    <row r="277" spans="1:43" x14ac:dyDescent="0.3">
      <c r="E277" t="s">
        <v>174</v>
      </c>
      <c r="F277" t="s">
        <v>7</v>
      </c>
      <c r="G277" s="2">
        <f ca="1">-$G$17*G276</f>
        <v>949613.35334466584</v>
      </c>
      <c r="H277" s="2">
        <f t="shared" ref="H277" si="582">-$G$17*H276</f>
        <v>-192820.80711713334</v>
      </c>
      <c r="I277" s="2">
        <f t="shared" ref="I277" si="583">-$G$17*I276</f>
        <v>-321376.93088648078</v>
      </c>
      <c r="J277" s="2">
        <f t="shared" ref="J277" si="584">-$G$17*J276</f>
        <v>-305473.61459638947</v>
      </c>
      <c r="K277" s="2">
        <f t="shared" ref="K277" si="585">-$G$17*K276</f>
        <v>-295056.13847147074</v>
      </c>
      <c r="L277" s="2">
        <f t="shared" ref="L277" si="586">-$G$17*L276</f>
        <v>-9768.6832079255219</v>
      </c>
      <c r="M277" s="2">
        <f t="shared" ref="M277" si="587">-$G$17*M276</f>
        <v>21635.888460649527</v>
      </c>
      <c r="N277" s="2">
        <f t="shared" ref="N277" si="588">-$G$17*N276</f>
        <v>24221.452073517416</v>
      </c>
      <c r="O277" s="2">
        <f t="shared" ref="O277" si="589">-$G$17*O276</f>
        <v>26893.424942182417</v>
      </c>
      <c r="P277" s="2">
        <f t="shared" ref="P277" si="590">-$G$17*P276</f>
        <v>29654.229211431284</v>
      </c>
      <c r="Q277" s="2">
        <f t="shared" ref="Q277" si="591">-$G$17*Q276</f>
        <v>34839.682681473227</v>
      </c>
      <c r="R277" s="2">
        <f t="shared" ref="R277" si="592">-$G$17*R276</f>
        <v>35907.756335102684</v>
      </c>
      <c r="S277" s="2">
        <f t="shared" ref="S277" si="593">-$G$17*S276</f>
        <v>36997.191461804752</v>
      </c>
      <c r="T277" s="2">
        <f t="shared" ref="T277" si="594">-$G$17*T276</f>
        <v>38108.41529104083</v>
      </c>
      <c r="U277" s="2">
        <f t="shared" ref="U277" si="595">-$G$17*U276</f>
        <v>39241.863596861665</v>
      </c>
      <c r="V277" s="2">
        <f t="shared" ref="V277" si="596">-$G$17*V276</f>
        <v>40397.980868798913</v>
      </c>
      <c r="W277" s="2">
        <f t="shared" ref="W277" si="597">-$G$17*W276</f>
        <v>41577.220486174869</v>
      </c>
      <c r="X277" s="2">
        <f t="shared" ref="X277" si="598">-$G$17*X276</f>
        <v>42780.044895898398</v>
      </c>
      <c r="Y277" s="2">
        <f t="shared" ref="Y277" si="599">-$G$17*Y276</f>
        <v>44006.925793816335</v>
      </c>
      <c r="Z277" s="2">
        <f t="shared" ref="Z277" si="600">-$G$17*Z276</f>
        <v>42225.010976359357</v>
      </c>
      <c r="AA277" s="2">
        <f t="shared" ref="AA277" si="601">-$G$17*AA276</f>
        <v>45745.734941073999</v>
      </c>
      <c r="AB277" s="2">
        <f t="shared" ref="AB277" si="602">-$G$17*AB276</f>
        <v>49381.758926653376</v>
      </c>
      <c r="AC277" s="2">
        <f t="shared" ref="AC277" si="603">-$G$17*AC276</f>
        <v>50801.340771853102</v>
      </c>
      <c r="AD277" s="2">
        <f t="shared" ref="AD277" si="604">-$G$17*AD276</f>
        <v>52249.314253956865</v>
      </c>
      <c r="AE277" s="2">
        <f t="shared" ref="AE277" si="605">-$G$17*AE276</f>
        <v>53726.247205702653</v>
      </c>
      <c r="AF277" s="2">
        <f t="shared" ref="AF277" si="606">-$G$17*AF276</f>
        <v>55232.71881648335</v>
      </c>
      <c r="AG277" s="2">
        <f t="shared" ref="AG277" si="607">-$G$17*AG276</f>
        <v>67969.319859479787</v>
      </c>
      <c r="AH277" s="2">
        <f t="shared" ref="AH277" si="608">-$G$17*AH276</f>
        <v>70096.652923336034</v>
      </c>
      <c r="AI277" s="2">
        <f t="shared" ref="AI277" si="609">-$G$17*AI276</f>
        <v>71919.332648469426</v>
      </c>
      <c r="AJ277" s="2">
        <f t="shared" ref="AJ277" si="610">-$G$17*AJ276</f>
        <v>73549.98596810548</v>
      </c>
      <c r="AK277" s="2">
        <f t="shared" ref="AK277" si="611">-$G$17*AK276</f>
        <v>75213.252354134253</v>
      </c>
      <c r="AL277" s="2">
        <f t="shared" ref="AL277" si="612">-$G$17*AL276</f>
        <v>77843.117401216849</v>
      </c>
      <c r="AM277" s="2">
        <f t="shared" ref="AM277" si="613">-$G$17*AM276</f>
        <v>79573.579749241195</v>
      </c>
      <c r="AN277" s="2">
        <f t="shared" ref="AN277" si="614">-$G$17*AN276</f>
        <v>81385.318010892763</v>
      </c>
      <c r="AO277" s="2">
        <f t="shared" ref="AO277" si="615">-$G$17*AO276</f>
        <v>83185.691037777287</v>
      </c>
      <c r="AP277" s="2">
        <f t="shared" ref="AP277" si="616">-$G$17*AP276</f>
        <v>85022.071525199528</v>
      </c>
      <c r="AQ277" s="2">
        <f t="shared" ref="AQ277" si="617">IF(AK277=0,0,IF($G$15&gt;(AP277/AK277)^(1/5)-1+2%,AP277*(AP277/AK277)^(1/5)/($G$15-((AP277/AK277)^(1/5)-1)),AP277*(1+$G$14)/$G$16))</f>
        <v>1928545.8884294028</v>
      </c>
    </row>
    <row r="278" spans="1:43" x14ac:dyDescent="0.3">
      <c r="E278" t="s">
        <v>23</v>
      </c>
      <c r="F278" t="s">
        <v>7</v>
      </c>
      <c r="G278" s="2">
        <f t="shared" ref="G278" ca="1" si="618">SUM(G268:G277)</f>
        <v>-10849613.353344666</v>
      </c>
      <c r="H278" s="2">
        <f t="shared" ref="H278" si="619">SUM(H268:H277)</f>
        <v>-3003559.5293228664</v>
      </c>
      <c r="I278" s="2">
        <f t="shared" ref="I278" si="620">SUM(I268:I277)</f>
        <v>263245.75788780878</v>
      </c>
      <c r="J278" s="2">
        <f t="shared" ref="J278" si="621">SUM(J268:J277)</f>
        <v>412870.8912888458</v>
      </c>
      <c r="K278" s="2">
        <f t="shared" ref="K278" si="622">SUM(K268:K277)</f>
        <v>526863.95891334675</v>
      </c>
      <c r="L278" s="2">
        <f t="shared" ref="L278" si="623">SUM(L268:L277)</f>
        <v>279344.04124655289</v>
      </c>
      <c r="M278" s="2">
        <f t="shared" ref="M278" si="624">SUM(M268:M277)</f>
        <v>272257.8386392282</v>
      </c>
      <c r="N278" s="2">
        <f t="shared" ref="N278" si="625">SUM(N268:N277)</f>
        <v>288140.58654684521</v>
      </c>
      <c r="O278" s="2">
        <f t="shared" ref="O278" si="626">SUM(O268:O277)</f>
        <v>304554.13416864455</v>
      </c>
      <c r="P278" s="2">
        <f t="shared" ref="P278" si="627">SUM(P268:P277)</f>
        <v>321513.3603940304</v>
      </c>
      <c r="Q278" s="2">
        <f t="shared" ref="Q278" si="628">SUM(Q268:Q277)</f>
        <v>1336700.1936147641</v>
      </c>
      <c r="R278" s="2">
        <f t="shared" ref="R278" si="629">SUM(R268:R277)</f>
        <v>343261.21748705948</v>
      </c>
      <c r="S278" s="2">
        <f t="shared" ref="S278" si="630">SUM(S268:S277)</f>
        <v>349953.46183680074</v>
      </c>
      <c r="T278" s="2">
        <f t="shared" ref="T278" si="631">SUM(T268:T277)</f>
        <v>356779.55107353668</v>
      </c>
      <c r="U278" s="2">
        <f t="shared" ref="U278" si="632">SUM(U268:U277)</f>
        <v>363742.16209500754</v>
      </c>
      <c r="V278" s="2">
        <f t="shared" ref="V278" si="633">SUM(V268:V277)</f>
        <v>370844.02533690777</v>
      </c>
      <c r="W278" s="2">
        <f t="shared" ref="W278" si="634">SUM(W268:W277)</f>
        <v>378087.92584364576</v>
      </c>
      <c r="X278" s="2">
        <f t="shared" ref="X278" si="635">SUM(X268:X277)</f>
        <v>385476.70436051884</v>
      </c>
      <c r="Y278" s="2">
        <f t="shared" ref="Y278" si="636">SUM(Y268:Y277)</f>
        <v>393013.25844772905</v>
      </c>
      <c r="Z278" s="2">
        <f t="shared" ref="Z278" si="637">SUM(Z268:Z277)</f>
        <v>-896266.12304998294</v>
      </c>
      <c r="AA278" s="2">
        <f t="shared" ref="AA278" si="638">SUM(AA268:AA277)</f>
        <v>425361.1813046927</v>
      </c>
      <c r="AB278" s="2">
        <f t="shared" ref="AB278" si="639">SUM(AB268:AB277)</f>
        <v>447696.7572161089</v>
      </c>
      <c r="AC278" s="2">
        <f t="shared" ref="AC278" si="640">SUM(AC268:AC277)</f>
        <v>456417.0456937644</v>
      </c>
      <c r="AD278" s="2">
        <f t="shared" ref="AD278" si="641">SUM(AD268:AD277)</f>
        <v>465311.73994097323</v>
      </c>
      <c r="AE278" s="2">
        <f t="shared" ref="AE278" si="642">SUM(AE268:AE277)</f>
        <v>474384.32807312597</v>
      </c>
      <c r="AF278" s="2">
        <f t="shared" ref="AF278" si="643">SUM(AF268:AF277)</f>
        <v>483638.36796792172</v>
      </c>
      <c r="AG278" s="2">
        <f t="shared" ref="AG278" si="644">SUM(AG268:AG277)</f>
        <v>481877.48866061354</v>
      </c>
      <c r="AH278" s="2">
        <f t="shared" ref="AH278" si="645">SUM(AH268:AH277)</f>
        <v>490945.3917671591</v>
      </c>
      <c r="AI278" s="2">
        <f t="shared" ref="AI278" si="646">SUM(AI268:AI277)</f>
        <v>500541.85293583566</v>
      </c>
      <c r="AJ278" s="2">
        <f t="shared" ref="AJ278" si="647">SUM(AJ268:AJ277)</f>
        <v>510558.72332788573</v>
      </c>
      <c r="AK278" s="2">
        <f t="shared" ref="AK278" si="648">SUM(AK268:AK277)</f>
        <v>520775.93112777674</v>
      </c>
      <c r="AL278" s="2">
        <f t="shared" ref="AL278" si="649">SUM(AL268:AL277)</f>
        <v>530264.14975033235</v>
      </c>
      <c r="AM278" s="2">
        <f t="shared" ref="AM278" si="650">SUM(AM268:AM277)</f>
        <v>540894.13274533919</v>
      </c>
      <c r="AN278" s="2">
        <f t="shared" ref="AN278" si="651">SUM(AN268:AN277)</f>
        <v>551690.04873357899</v>
      </c>
      <c r="AO278" s="2">
        <f t="shared" ref="AO278" si="652">SUM(AO268:AO277)</f>
        <v>562749.48304158403</v>
      </c>
      <c r="AP278" s="2">
        <f t="shared" ref="AP278" si="653">SUM(AP268:AP277)</f>
        <v>574030.1060357492</v>
      </c>
      <c r="AQ278" s="2">
        <f t="shared" ref="AQ278" si="654">SUM(AQ268:AQ277)</f>
        <v>11603110.471223712</v>
      </c>
    </row>
    <row r="279" spans="1:43" x14ac:dyDescent="0.3">
      <c r="E279" t="s">
        <v>31</v>
      </c>
      <c r="F279" t="s">
        <v>7</v>
      </c>
      <c r="G279" s="2">
        <f ca="1">NPV($G$15,H278:AQ278)+G278</f>
        <v>-7944089.0222977735</v>
      </c>
    </row>
    <row r="280" spans="1:43" x14ac:dyDescent="0.3">
      <c r="E280" s="4" t="s">
        <v>34</v>
      </c>
      <c r="F280" s="4"/>
      <c r="G280" s="5" t="str">
        <f ca="1">IF(G279&gt;0,"N/A",IF(ABS(G279+G253)&gt;1,"Error","OK"))</f>
        <v>OK</v>
      </c>
    </row>
    <row r="282" spans="1:43" x14ac:dyDescent="0.3">
      <c r="C282" s="1" t="s">
        <v>36</v>
      </c>
      <c r="D282" s="1"/>
    </row>
    <row r="283" spans="1:43" x14ac:dyDescent="0.3">
      <c r="A283" s="15">
        <f>'Notes &amp; Assumptions'!A67</f>
        <v>54</v>
      </c>
      <c r="C283" s="1"/>
      <c r="D283" s="1"/>
      <c r="E283" t="s">
        <v>42</v>
      </c>
      <c r="F283" t="s">
        <v>3</v>
      </c>
      <c r="G283" s="11">
        <v>1</v>
      </c>
      <c r="H283" s="11">
        <v>1</v>
      </c>
      <c r="I283" s="11">
        <v>1</v>
      </c>
      <c r="J283" s="11">
        <v>1</v>
      </c>
      <c r="K283" s="11">
        <v>1</v>
      </c>
      <c r="L283" s="11">
        <v>1</v>
      </c>
      <c r="M283" s="11">
        <v>0</v>
      </c>
      <c r="N283" s="11">
        <v>0</v>
      </c>
      <c r="O283" s="11">
        <v>0</v>
      </c>
      <c r="P283" s="11">
        <v>0</v>
      </c>
      <c r="Q283" s="11">
        <v>0</v>
      </c>
      <c r="R283" s="11">
        <v>0</v>
      </c>
      <c r="S283" s="11">
        <v>0</v>
      </c>
      <c r="T283" s="11">
        <v>0</v>
      </c>
      <c r="U283" s="11">
        <v>0</v>
      </c>
      <c r="V283" s="11">
        <v>0</v>
      </c>
      <c r="W283" s="11">
        <v>0</v>
      </c>
      <c r="X283" s="11">
        <v>0</v>
      </c>
      <c r="Y283" s="11">
        <v>0</v>
      </c>
      <c r="Z283" s="11">
        <v>0</v>
      </c>
      <c r="AA283" s="11">
        <v>0</v>
      </c>
      <c r="AB283" s="11">
        <v>0</v>
      </c>
      <c r="AC283" s="11">
        <v>0</v>
      </c>
      <c r="AD283" s="11">
        <v>0</v>
      </c>
      <c r="AE283" s="11">
        <v>0</v>
      </c>
      <c r="AF283" s="11">
        <v>0</v>
      </c>
      <c r="AG283" s="11">
        <v>0</v>
      </c>
      <c r="AH283" s="11">
        <v>0</v>
      </c>
      <c r="AI283" s="11">
        <v>0</v>
      </c>
      <c r="AJ283" s="11">
        <v>0</v>
      </c>
      <c r="AK283" s="11">
        <v>0</v>
      </c>
      <c r="AL283" s="11">
        <v>0</v>
      </c>
      <c r="AM283" s="11">
        <v>0</v>
      </c>
      <c r="AN283" s="11">
        <v>0</v>
      </c>
      <c r="AO283" s="11">
        <v>0</v>
      </c>
      <c r="AP283" s="11">
        <v>0</v>
      </c>
    </row>
    <row r="284" spans="1:43" x14ac:dyDescent="0.3">
      <c r="E284" t="s">
        <v>37</v>
      </c>
      <c r="F284" t="s">
        <v>38</v>
      </c>
      <c r="G284" s="9">
        <f ca="1">MAX(0,-G311/(NPV($G$16,H283:AA283)+G283))</f>
        <v>1474759.5847336717</v>
      </c>
      <c r="H284" s="2">
        <f t="shared" ref="H284" ca="1" si="655">G284*(1+$G$14)</f>
        <v>1504254.7764283451</v>
      </c>
      <c r="I284" s="2">
        <f t="shared" ref="I284:Z284" ca="1" si="656">H284*(1+$G$14)</f>
        <v>1534339.8719569121</v>
      </c>
      <c r="J284" s="2">
        <f t="shared" ca="1" si="656"/>
        <v>1565026.6693960503</v>
      </c>
      <c r="K284" s="2">
        <f t="shared" ca="1" si="656"/>
        <v>1596327.2027839713</v>
      </c>
      <c r="L284" s="2">
        <f t="shared" ca="1" si="656"/>
        <v>1628253.7468396507</v>
      </c>
      <c r="M284" s="2">
        <f t="shared" ca="1" si="656"/>
        <v>1660818.8217764436</v>
      </c>
      <c r="N284" s="2">
        <f t="shared" ca="1" si="656"/>
        <v>1694035.1982119726</v>
      </c>
      <c r="O284" s="2">
        <f t="shared" ca="1" si="656"/>
        <v>1727915.9021762121</v>
      </c>
      <c r="P284" s="2">
        <f t="shared" ca="1" si="656"/>
        <v>1762474.2202197362</v>
      </c>
      <c r="Q284" s="2">
        <f t="shared" ca="1" si="656"/>
        <v>1797723.7046241311</v>
      </c>
      <c r="R284" s="2">
        <f t="shared" ca="1" si="656"/>
        <v>1833678.1787166137</v>
      </c>
      <c r="S284" s="2">
        <f t="shared" ca="1" si="656"/>
        <v>1870351.742290946</v>
      </c>
      <c r="T284" s="2">
        <f t="shared" ca="1" si="656"/>
        <v>1907758.777136765</v>
      </c>
      <c r="U284" s="2">
        <f t="shared" ca="1" si="656"/>
        <v>1945913.9526795002</v>
      </c>
      <c r="V284" s="2">
        <f t="shared" ca="1" si="656"/>
        <v>1984832.2317330902</v>
      </c>
      <c r="W284" s="2">
        <f t="shared" ca="1" si="656"/>
        <v>2024528.876367752</v>
      </c>
      <c r="X284" s="2">
        <f t="shared" ca="1" si="656"/>
        <v>2065019.4538951071</v>
      </c>
      <c r="Y284" s="2">
        <f t="shared" ca="1" si="656"/>
        <v>2106319.8429730092</v>
      </c>
      <c r="Z284" s="2">
        <f t="shared" ca="1" si="656"/>
        <v>2148446.2398324693</v>
      </c>
      <c r="AA284" s="2">
        <f t="shared" ref="AA284" ca="1" si="657">Z284*(1+$G$14)</f>
        <v>2191415.1646291185</v>
      </c>
      <c r="AB284" s="2">
        <f t="shared" ref="AB284" ca="1" si="658">AA284*(1+$G$14)</f>
        <v>2235243.4679217008</v>
      </c>
      <c r="AC284" s="2">
        <f t="shared" ref="AC284" ca="1" si="659">AB284*(1+$G$14)</f>
        <v>2279948.3372801347</v>
      </c>
      <c r="AD284" s="2">
        <f t="shared" ref="AD284" ca="1" si="660">AC284*(1+$G$14)</f>
        <v>2325547.3040257376</v>
      </c>
      <c r="AE284" s="2">
        <f t="shared" ref="AE284" ca="1" si="661">AD284*(1+$G$14)</f>
        <v>2372058.2501062523</v>
      </c>
      <c r="AF284" s="2">
        <f t="shared" ref="AF284" ca="1" si="662">AE284*(1+$G$14)</f>
        <v>2419499.4151083776</v>
      </c>
      <c r="AG284" s="2">
        <f t="shared" ref="AG284" ca="1" si="663">AF284*(1+$G$14)</f>
        <v>2467889.4034105451</v>
      </c>
      <c r="AH284" s="2">
        <f t="shared" ref="AH284" ca="1" si="664">AG284*(1+$G$14)</f>
        <v>2517247.1914787563</v>
      </c>
      <c r="AI284" s="2">
        <f t="shared" ref="AI284" ca="1" si="665">AH284*(1+$G$14)</f>
        <v>2567592.1353083313</v>
      </c>
      <c r="AJ284" s="2">
        <f t="shared" ref="AJ284" ca="1" si="666">AI284*(1+$G$14)</f>
        <v>2618943.978014498</v>
      </c>
      <c r="AK284" s="2">
        <f t="shared" ref="AK284" ca="1" si="667">AJ284*(1+$G$14)</f>
        <v>2671322.8575747879</v>
      </c>
      <c r="AL284" s="2">
        <f t="shared" ref="AL284" ca="1" si="668">AK284*(1+$G$14)</f>
        <v>2724749.3147262838</v>
      </c>
      <c r="AM284" s="2">
        <f t="shared" ref="AM284" ca="1" si="669">AL284*(1+$G$14)</f>
        <v>2779244.3010208094</v>
      </c>
      <c r="AN284" s="2">
        <f t="shared" ref="AN284" ca="1" si="670">AM284*(1+$G$14)</f>
        <v>2834829.1870412258</v>
      </c>
      <c r="AO284" s="2">
        <f t="shared" ref="AO284" ca="1" si="671">AN284*(1+$G$14)</f>
        <v>2891525.7707820502</v>
      </c>
      <c r="AP284" s="2">
        <f t="shared" ref="AP284" ca="1" si="672">AO284*(1+$G$14)</f>
        <v>2949356.2861976912</v>
      </c>
    </row>
    <row r="285" spans="1:43" x14ac:dyDescent="0.3">
      <c r="E285" t="s">
        <v>21</v>
      </c>
      <c r="F285" t="s">
        <v>7</v>
      </c>
      <c r="G285" s="2">
        <f ca="1">G283*G284</f>
        <v>1474759.5847336717</v>
      </c>
      <c r="H285" s="2">
        <f t="shared" ref="H285:Z285" ca="1" si="673">H283*H284</f>
        <v>1504254.7764283451</v>
      </c>
      <c r="I285" s="2">
        <f t="shared" ca="1" si="673"/>
        <v>1534339.8719569121</v>
      </c>
      <c r="J285" s="2">
        <f t="shared" ca="1" si="673"/>
        <v>1565026.6693960503</v>
      </c>
      <c r="K285" s="2">
        <f t="shared" ca="1" si="673"/>
        <v>1596327.2027839713</v>
      </c>
      <c r="L285" s="2">
        <f t="shared" ca="1" si="673"/>
        <v>1628253.7468396507</v>
      </c>
      <c r="M285" s="2">
        <f t="shared" ca="1" si="673"/>
        <v>0</v>
      </c>
      <c r="N285" s="2">
        <f t="shared" ca="1" si="673"/>
        <v>0</v>
      </c>
      <c r="O285" s="2">
        <f t="shared" ca="1" si="673"/>
        <v>0</v>
      </c>
      <c r="P285" s="2">
        <f t="shared" ca="1" si="673"/>
        <v>0</v>
      </c>
      <c r="Q285" s="2">
        <f t="shared" ca="1" si="673"/>
        <v>0</v>
      </c>
      <c r="R285" s="2">
        <f t="shared" ca="1" si="673"/>
        <v>0</v>
      </c>
      <c r="S285" s="2">
        <f t="shared" ca="1" si="673"/>
        <v>0</v>
      </c>
      <c r="T285" s="2">
        <f t="shared" ca="1" si="673"/>
        <v>0</v>
      </c>
      <c r="U285" s="2">
        <f t="shared" ca="1" si="673"/>
        <v>0</v>
      </c>
      <c r="V285" s="2">
        <f t="shared" ca="1" si="673"/>
        <v>0</v>
      </c>
      <c r="W285" s="2">
        <f t="shared" ca="1" si="673"/>
        <v>0</v>
      </c>
      <c r="X285" s="2">
        <f t="shared" ca="1" si="673"/>
        <v>0</v>
      </c>
      <c r="Y285" s="2">
        <f t="shared" ca="1" si="673"/>
        <v>0</v>
      </c>
      <c r="Z285" s="2">
        <f t="shared" ca="1" si="673"/>
        <v>0</v>
      </c>
      <c r="AA285" s="2">
        <f t="shared" ref="AA285:AP285" ca="1" si="674">AA283*AA284</f>
        <v>0</v>
      </c>
      <c r="AB285" s="2">
        <f t="shared" ca="1" si="674"/>
        <v>0</v>
      </c>
      <c r="AC285" s="2">
        <f t="shared" ca="1" si="674"/>
        <v>0</v>
      </c>
      <c r="AD285" s="2">
        <f t="shared" ca="1" si="674"/>
        <v>0</v>
      </c>
      <c r="AE285" s="2">
        <f t="shared" ca="1" si="674"/>
        <v>0</v>
      </c>
      <c r="AF285" s="2">
        <f t="shared" ca="1" si="674"/>
        <v>0</v>
      </c>
      <c r="AG285" s="2">
        <f t="shared" ca="1" si="674"/>
        <v>0</v>
      </c>
      <c r="AH285" s="2">
        <f t="shared" ca="1" si="674"/>
        <v>0</v>
      </c>
      <c r="AI285" s="2">
        <f t="shared" ca="1" si="674"/>
        <v>0</v>
      </c>
      <c r="AJ285" s="2">
        <f t="shared" ca="1" si="674"/>
        <v>0</v>
      </c>
      <c r="AK285" s="2">
        <f t="shared" ca="1" si="674"/>
        <v>0</v>
      </c>
      <c r="AL285" s="2">
        <f t="shared" ca="1" si="674"/>
        <v>0</v>
      </c>
      <c r="AM285" s="2">
        <f t="shared" ca="1" si="674"/>
        <v>0</v>
      </c>
      <c r="AN285" s="2">
        <f t="shared" ca="1" si="674"/>
        <v>0</v>
      </c>
      <c r="AO285" s="2">
        <f t="shared" ca="1" si="674"/>
        <v>0</v>
      </c>
      <c r="AP285" s="2">
        <f t="shared" ca="1" si="674"/>
        <v>0</v>
      </c>
    </row>
    <row r="287" spans="1:43" x14ac:dyDescent="0.3">
      <c r="D287" s="3" t="s">
        <v>9</v>
      </c>
    </row>
    <row r="288" spans="1:43" x14ac:dyDescent="0.3">
      <c r="D288" s="3"/>
      <c r="E288" t="s">
        <v>108</v>
      </c>
      <c r="F288" t="s">
        <v>7</v>
      </c>
      <c r="G288" s="2">
        <f t="shared" ref="G288:AP288" si="675">G222</f>
        <v>400000</v>
      </c>
      <c r="H288" s="2">
        <f t="shared" si="675"/>
        <v>1000000</v>
      </c>
      <c r="I288" s="2">
        <f t="shared" si="675"/>
        <v>0</v>
      </c>
      <c r="J288" s="2">
        <f t="shared" si="675"/>
        <v>0</v>
      </c>
      <c r="K288" s="2">
        <f t="shared" si="675"/>
        <v>0</v>
      </c>
      <c r="L288" s="2">
        <f t="shared" si="675"/>
        <v>0</v>
      </c>
      <c r="M288" s="2">
        <f t="shared" si="675"/>
        <v>0</v>
      </c>
      <c r="N288" s="2">
        <f t="shared" si="675"/>
        <v>0</v>
      </c>
      <c r="O288" s="2">
        <f t="shared" si="675"/>
        <v>0</v>
      </c>
      <c r="P288" s="2">
        <f t="shared" si="675"/>
        <v>0</v>
      </c>
      <c r="Q288" s="2">
        <f t="shared" si="675"/>
        <v>0</v>
      </c>
      <c r="R288" s="2">
        <f t="shared" si="675"/>
        <v>0</v>
      </c>
      <c r="S288" s="2">
        <f t="shared" si="675"/>
        <v>0</v>
      </c>
      <c r="T288" s="2">
        <f t="shared" si="675"/>
        <v>0</v>
      </c>
      <c r="U288" s="2">
        <f t="shared" si="675"/>
        <v>0</v>
      </c>
      <c r="V288" s="2">
        <f t="shared" si="675"/>
        <v>0</v>
      </c>
      <c r="W288" s="2">
        <f t="shared" si="675"/>
        <v>0</v>
      </c>
      <c r="X288" s="2">
        <f t="shared" si="675"/>
        <v>0</v>
      </c>
      <c r="Y288" s="2">
        <f t="shared" si="675"/>
        <v>0</v>
      </c>
      <c r="Z288" s="2">
        <f t="shared" si="675"/>
        <v>0</v>
      </c>
      <c r="AA288" s="2">
        <f t="shared" si="675"/>
        <v>0</v>
      </c>
      <c r="AB288" s="2">
        <f t="shared" si="675"/>
        <v>0</v>
      </c>
      <c r="AC288" s="2">
        <f t="shared" si="675"/>
        <v>0</v>
      </c>
      <c r="AD288" s="2">
        <f t="shared" si="675"/>
        <v>0</v>
      </c>
      <c r="AE288" s="2">
        <f t="shared" si="675"/>
        <v>0</v>
      </c>
      <c r="AF288" s="2">
        <f t="shared" si="675"/>
        <v>0</v>
      </c>
      <c r="AG288" s="2">
        <f t="shared" si="675"/>
        <v>0</v>
      </c>
      <c r="AH288" s="2">
        <f t="shared" si="675"/>
        <v>0</v>
      </c>
      <c r="AI288" s="2">
        <f t="shared" si="675"/>
        <v>0</v>
      </c>
      <c r="AJ288" s="2">
        <f t="shared" si="675"/>
        <v>0</v>
      </c>
      <c r="AK288" s="2">
        <f t="shared" si="675"/>
        <v>0</v>
      </c>
      <c r="AL288" s="2">
        <f t="shared" si="675"/>
        <v>0</v>
      </c>
      <c r="AM288" s="2">
        <f t="shared" si="675"/>
        <v>0</v>
      </c>
      <c r="AN288" s="2">
        <f t="shared" si="675"/>
        <v>0</v>
      </c>
      <c r="AO288" s="2">
        <f t="shared" si="675"/>
        <v>0</v>
      </c>
      <c r="AP288" s="2">
        <f t="shared" si="675"/>
        <v>0</v>
      </c>
    </row>
    <row r="289" spans="4:43" x14ac:dyDescent="0.3">
      <c r="D289" s="3"/>
      <c r="E289" t="s">
        <v>11</v>
      </c>
      <c r="F289" t="s">
        <v>7</v>
      </c>
      <c r="G289" s="2">
        <f t="shared" ref="G289:AP289" si="676">G223</f>
        <v>0</v>
      </c>
      <c r="H289" s="2">
        <f t="shared" si="676"/>
        <v>14392.169400000001</v>
      </c>
      <c r="I289" s="2">
        <f t="shared" si="676"/>
        <v>68298.483556079998</v>
      </c>
      <c r="J289" s="2">
        <f t="shared" si="676"/>
        <v>228370.23947059643</v>
      </c>
      <c r="K289" s="2">
        <f t="shared" si="676"/>
        <v>328049.34054932697</v>
      </c>
      <c r="L289" s="2">
        <f t="shared" si="676"/>
        <v>391585.95232353039</v>
      </c>
      <c r="M289" s="2">
        <f t="shared" si="676"/>
        <v>416021.99635928142</v>
      </c>
      <c r="N289" s="2">
        <f t="shared" si="676"/>
        <v>441278.84777553304</v>
      </c>
      <c r="O289" s="2">
        <f t="shared" si="676"/>
        <v>467379.56444989092</v>
      </c>
      <c r="P289" s="2">
        <f t="shared" si="676"/>
        <v>494347.79825211299</v>
      </c>
      <c r="Q289" s="2">
        <f t="shared" si="676"/>
        <v>522207.80958064389</v>
      </c>
      <c r="R289" s="2">
        <f t="shared" si="676"/>
        <v>532651.96577225684</v>
      </c>
      <c r="S289" s="2">
        <f t="shared" si="676"/>
        <v>543305.00508770207</v>
      </c>
      <c r="T289" s="2">
        <f t="shared" si="676"/>
        <v>554171.10518945602</v>
      </c>
      <c r="U289" s="2">
        <f t="shared" si="676"/>
        <v>565254.52729324519</v>
      </c>
      <c r="V289" s="2">
        <f t="shared" si="676"/>
        <v>576559.6178391102</v>
      </c>
      <c r="W289" s="2">
        <f t="shared" si="676"/>
        <v>588090.81019589223</v>
      </c>
      <c r="X289" s="2">
        <f t="shared" si="676"/>
        <v>599852.62639981031</v>
      </c>
      <c r="Y289" s="2">
        <f t="shared" si="676"/>
        <v>611849.67892780632</v>
      </c>
      <c r="Z289" s="2">
        <f t="shared" si="676"/>
        <v>624086.67250636255</v>
      </c>
      <c r="AA289" s="2">
        <f t="shared" si="676"/>
        <v>658477.46015483933</v>
      </c>
      <c r="AB289" s="2">
        <f t="shared" si="676"/>
        <v>693994.24464025279</v>
      </c>
      <c r="AC289" s="2">
        <f t="shared" si="676"/>
        <v>707874.1295330578</v>
      </c>
      <c r="AD289" s="2">
        <f t="shared" si="676"/>
        <v>722031.61212371918</v>
      </c>
      <c r="AE289" s="2">
        <f t="shared" si="676"/>
        <v>736472.24436619342</v>
      </c>
      <c r="AF289" s="2">
        <f t="shared" si="676"/>
        <v>751201.68925351719</v>
      </c>
      <c r="AG289" s="2">
        <f t="shared" si="676"/>
        <v>766225.72303858772</v>
      </c>
      <c r="AH289" s="2">
        <f t="shared" si="676"/>
        <v>781550.23749935941</v>
      </c>
      <c r="AI289" s="2">
        <f t="shared" si="676"/>
        <v>797181.24224934669</v>
      </c>
      <c r="AJ289" s="2">
        <f t="shared" si="676"/>
        <v>813124.86709433363</v>
      </c>
      <c r="AK289" s="2">
        <f t="shared" si="676"/>
        <v>829387.36443622026</v>
      </c>
      <c r="AL289" s="2">
        <f t="shared" si="676"/>
        <v>845975.11172494467</v>
      </c>
      <c r="AM289" s="2">
        <f t="shared" si="676"/>
        <v>862894.61395944364</v>
      </c>
      <c r="AN289" s="2">
        <f t="shared" si="676"/>
        <v>880152.50623863249</v>
      </c>
      <c r="AO289" s="2">
        <f t="shared" si="676"/>
        <v>897755.55636340508</v>
      </c>
      <c r="AP289" s="2">
        <f t="shared" si="676"/>
        <v>915710.66749067337</v>
      </c>
    </row>
    <row r="290" spans="4:43" x14ac:dyDescent="0.3">
      <c r="D290" s="3"/>
      <c r="E290" t="s">
        <v>58</v>
      </c>
      <c r="F290" t="s">
        <v>7</v>
      </c>
      <c r="G290" s="2">
        <f t="shared" ref="G290:AP290" si="677">G224</f>
        <v>0</v>
      </c>
      <c r="H290" s="2">
        <f t="shared" si="677"/>
        <v>-8792.8087999999989</v>
      </c>
      <c r="I290" s="2">
        <f t="shared" si="677"/>
        <v>-22387.85687408</v>
      </c>
      <c r="J290" s="2">
        <f t="shared" si="677"/>
        <v>-60899.759753991304</v>
      </c>
      <c r="K290" s="2">
        <f t="shared" si="677"/>
        <v>-82384.587761316914</v>
      </c>
      <c r="L290" s="2">
        <f t="shared" si="677"/>
        <v>-97295.532256364342</v>
      </c>
      <c r="M290" s="2">
        <f t="shared" si="677"/>
        <v>-103035.87655709664</v>
      </c>
      <c r="N290" s="2">
        <f t="shared" si="677"/>
        <v>-108968.91641695568</v>
      </c>
      <c r="O290" s="2">
        <f t="shared" si="677"/>
        <v>-115100.06352058622</v>
      </c>
      <c r="P290" s="2">
        <f t="shared" si="677"/>
        <v>-121434.86894179524</v>
      </c>
      <c r="Q290" s="2">
        <f t="shared" si="677"/>
        <v>-127979.02655444437</v>
      </c>
      <c r="R290" s="2">
        <f t="shared" si="677"/>
        <v>-130438.60708553327</v>
      </c>
      <c r="S290" s="2">
        <f t="shared" si="677"/>
        <v>-132947.37922724395</v>
      </c>
      <c r="T290" s="2">
        <f t="shared" si="677"/>
        <v>-135506.32681178881</v>
      </c>
      <c r="U290" s="2">
        <f t="shared" si="677"/>
        <v>-138116.45334802457</v>
      </c>
      <c r="V290" s="2">
        <f t="shared" si="677"/>
        <v>-140778.78241498506</v>
      </c>
      <c r="W290" s="2">
        <f t="shared" si="677"/>
        <v>-143494.35806328477</v>
      </c>
      <c r="X290" s="2">
        <f t="shared" si="677"/>
        <v>-146264.24522455048</v>
      </c>
      <c r="Y290" s="2">
        <f t="shared" si="677"/>
        <v>-149089.53012904149</v>
      </c>
      <c r="Z290" s="2">
        <f t="shared" si="677"/>
        <v>-151971.32073162231</v>
      </c>
      <c r="AA290" s="2">
        <f t="shared" si="677"/>
        <v>-160049.36964898289</v>
      </c>
      <c r="AB290" s="2">
        <f t="shared" si="677"/>
        <v>-168391.75199474522</v>
      </c>
      <c r="AC290" s="2">
        <f t="shared" si="677"/>
        <v>-171659.58703464011</v>
      </c>
      <c r="AD290" s="2">
        <f t="shared" si="677"/>
        <v>-174992.7787753329</v>
      </c>
      <c r="AE290" s="2">
        <f t="shared" si="677"/>
        <v>-178392.63435083957</v>
      </c>
      <c r="AF290" s="2">
        <f t="shared" si="677"/>
        <v>-181860.48703785636</v>
      </c>
      <c r="AG290" s="2">
        <f t="shared" si="677"/>
        <v>-185397.69677861352</v>
      </c>
      <c r="AH290" s="2">
        <f t="shared" si="677"/>
        <v>-189005.65071418579</v>
      </c>
      <c r="AI290" s="2">
        <f t="shared" si="677"/>
        <v>-192685.76372846949</v>
      </c>
      <c r="AJ290" s="2">
        <f t="shared" si="677"/>
        <v>-196439.4790030389</v>
      </c>
      <c r="AK290" s="2">
        <f t="shared" si="677"/>
        <v>-200268.26858309968</v>
      </c>
      <c r="AL290" s="2">
        <f t="shared" si="677"/>
        <v>-204173.63395476164</v>
      </c>
      <c r="AM290" s="2">
        <f t="shared" si="677"/>
        <v>-208157.10663385689</v>
      </c>
      <c r="AN290" s="2">
        <f t="shared" si="677"/>
        <v>-212220.24876653406</v>
      </c>
      <c r="AO290" s="2">
        <f t="shared" si="677"/>
        <v>-216364.65374186475</v>
      </c>
      <c r="AP290" s="2">
        <f t="shared" si="677"/>
        <v>-220591.94681670205</v>
      </c>
    </row>
    <row r="291" spans="4:43" x14ac:dyDescent="0.3">
      <c r="D291" s="3"/>
      <c r="E291" t="s">
        <v>10</v>
      </c>
      <c r="F291" t="s">
        <v>7</v>
      </c>
      <c r="G291" s="2">
        <f t="shared" ref="G291:AP291" si="678">G225</f>
        <v>0</v>
      </c>
      <c r="H291" s="2">
        <f t="shared" si="678"/>
        <v>-10564.697039999999</v>
      </c>
      <c r="I291" s="2">
        <f t="shared" si="678"/>
        <v>-12626.799680672</v>
      </c>
      <c r="J291" s="2">
        <f t="shared" si="678"/>
        <v>-18658.203024148788</v>
      </c>
      <c r="K291" s="2">
        <f t="shared" si="678"/>
        <v>-22441.932346134061</v>
      </c>
      <c r="L291" s="2">
        <f t="shared" si="678"/>
        <v>-24800.062028538661</v>
      </c>
      <c r="M291" s="2">
        <f t="shared" si="678"/>
        <v>-19177.392702307025</v>
      </c>
      <c r="N291" s="2">
        <f t="shared" si="678"/>
        <v>-20032.892738214709</v>
      </c>
      <c r="O291" s="2">
        <f t="shared" si="678"/>
        <v>-20916.941818477771</v>
      </c>
      <c r="P291" s="2">
        <f t="shared" si="678"/>
        <v>-21830.339704856073</v>
      </c>
      <c r="Q291" s="2">
        <f t="shared" si="678"/>
        <v>-22773.906729962113</v>
      </c>
      <c r="R291" s="2">
        <f t="shared" si="678"/>
        <v>-23129.384864561358</v>
      </c>
      <c r="S291" s="2">
        <f t="shared" si="678"/>
        <v>-23491.972561852584</v>
      </c>
      <c r="T291" s="2">
        <f t="shared" si="678"/>
        <v>-23861.812013089639</v>
      </c>
      <c r="U291" s="2">
        <f t="shared" si="678"/>
        <v>-24239.048253351433</v>
      </c>
      <c r="V291" s="2">
        <f t="shared" si="678"/>
        <v>-24623.829218418457</v>
      </c>
      <c r="W291" s="2">
        <f t="shared" si="678"/>
        <v>-25016.305802786828</v>
      </c>
      <c r="X291" s="2">
        <f t="shared" si="678"/>
        <v>-25416.631918842562</v>
      </c>
      <c r="Y291" s="2">
        <f t="shared" si="678"/>
        <v>-25824.964557219413</v>
      </c>
      <c r="Z291" s="2">
        <f t="shared" si="678"/>
        <v>-26241.463848363805</v>
      </c>
      <c r="AA291" s="2">
        <f t="shared" si="678"/>
        <v>-27406.174260089687</v>
      </c>
      <c r="AB291" s="2">
        <f t="shared" si="678"/>
        <v>-28608.976502745256</v>
      </c>
      <c r="AC291" s="2">
        <f t="shared" si="678"/>
        <v>-29081.156032800161</v>
      </c>
      <c r="AD291" s="2">
        <f t="shared" si="678"/>
        <v>-29562.779153456166</v>
      </c>
      <c r="AE291" s="2">
        <f t="shared" si="678"/>
        <v>-30054.034736525293</v>
      </c>
      <c r="AF291" s="2">
        <f t="shared" si="678"/>
        <v>-30555.115431255799</v>
      </c>
      <c r="AG291" s="2">
        <f t="shared" si="678"/>
        <v>-31066.217739880914</v>
      </c>
      <c r="AH291" s="2">
        <f t="shared" si="678"/>
        <v>-31587.542094678534</v>
      </c>
      <c r="AI291" s="2">
        <f t="shared" si="678"/>
        <v>-32119.292936572107</v>
      </c>
      <c r="AJ291" s="2">
        <f t="shared" si="678"/>
        <v>-32661.678795303545</v>
      </c>
      <c r="AK291" s="2">
        <f t="shared" si="678"/>
        <v>-33214.912371209619</v>
      </c>
      <c r="AL291" s="2">
        <f t="shared" si="678"/>
        <v>-33779.210618633806</v>
      </c>
      <c r="AM291" s="2">
        <f t="shared" si="678"/>
        <v>-34354.794831006482</v>
      </c>
      <c r="AN291" s="2">
        <f t="shared" si="678"/>
        <v>-34941.890727626611</v>
      </c>
      <c r="AO291" s="2">
        <f t="shared" si="678"/>
        <v>-35540.728542179146</v>
      </c>
      <c r="AP291" s="2">
        <f t="shared" si="678"/>
        <v>-36151.54311302273</v>
      </c>
    </row>
    <row r="292" spans="4:43" x14ac:dyDescent="0.3">
      <c r="D292" s="3"/>
      <c r="E292" t="s">
        <v>12</v>
      </c>
      <c r="F292" t="s">
        <v>7</v>
      </c>
      <c r="G292" s="2">
        <f t="shared" ref="G292:AP292" si="679">G226</f>
        <v>-2013333.3333333335</v>
      </c>
      <c r="H292" s="2">
        <f t="shared" si="679"/>
        <v>-2333333.3333333335</v>
      </c>
      <c r="I292" s="2">
        <f t="shared" si="679"/>
        <v>-2337333.3333333335</v>
      </c>
      <c r="J292" s="2">
        <f t="shared" si="679"/>
        <v>-2339266.666666667</v>
      </c>
      <c r="K292" s="2">
        <f t="shared" si="679"/>
        <v>-2339266.666666667</v>
      </c>
      <c r="L292" s="2">
        <f t="shared" si="679"/>
        <v>-339266.6666666668</v>
      </c>
      <c r="M292" s="2">
        <f t="shared" si="679"/>
        <v>-139266.66666666683</v>
      </c>
      <c r="N292" s="2">
        <f t="shared" si="679"/>
        <v>-139266.66666666683</v>
      </c>
      <c r="O292" s="2">
        <f t="shared" si="679"/>
        <v>-139266.66666666683</v>
      </c>
      <c r="P292" s="2">
        <f t="shared" si="679"/>
        <v>-139266.66666666683</v>
      </c>
      <c r="Q292" s="2">
        <f t="shared" si="679"/>
        <v>-122600.00000000016</v>
      </c>
      <c r="R292" s="2">
        <f t="shared" si="679"/>
        <v>-122600.00000000016</v>
      </c>
      <c r="S292" s="2">
        <f t="shared" si="679"/>
        <v>-122600.00000000016</v>
      </c>
      <c r="T292" s="2">
        <f t="shared" si="679"/>
        <v>-122600.00000000016</v>
      </c>
      <c r="U292" s="2">
        <f t="shared" si="679"/>
        <v>-122600.00000000016</v>
      </c>
      <c r="V292" s="2">
        <f t="shared" si="679"/>
        <v>-122600.00000000016</v>
      </c>
      <c r="W292" s="2">
        <f t="shared" si="679"/>
        <v>-122600.00000000016</v>
      </c>
      <c r="X292" s="2">
        <f t="shared" si="679"/>
        <v>-122600.00000000016</v>
      </c>
      <c r="Y292" s="2">
        <f t="shared" si="679"/>
        <v>-122600.00000000016</v>
      </c>
      <c r="Z292" s="2">
        <f t="shared" si="679"/>
        <v>-144266.66666666683</v>
      </c>
      <c r="AA292" s="2">
        <f t="shared" si="679"/>
        <v>-144266.66666666683</v>
      </c>
      <c r="AB292" s="2">
        <f t="shared" si="679"/>
        <v>-144266.66666666683</v>
      </c>
      <c r="AC292" s="2">
        <f t="shared" si="679"/>
        <v>-144266.66666666683</v>
      </c>
      <c r="AD292" s="2">
        <f t="shared" si="679"/>
        <v>-144266.66666666683</v>
      </c>
      <c r="AE292" s="2">
        <f t="shared" si="679"/>
        <v>-144266.66666666683</v>
      </c>
      <c r="AF292" s="2">
        <f t="shared" si="679"/>
        <v>-144266.66666666683</v>
      </c>
      <c r="AG292" s="2">
        <f t="shared" si="679"/>
        <v>-64266.666666666359</v>
      </c>
      <c r="AH292" s="2">
        <f t="shared" si="679"/>
        <v>-60266.666666666359</v>
      </c>
      <c r="AI292" s="2">
        <f t="shared" si="679"/>
        <v>-58666.666666666359</v>
      </c>
      <c r="AJ292" s="2">
        <f t="shared" si="679"/>
        <v>-58666.666666666359</v>
      </c>
      <c r="AK292" s="2">
        <f t="shared" si="679"/>
        <v>-58666.666666666359</v>
      </c>
      <c r="AL292" s="2">
        <f t="shared" si="679"/>
        <v>-52000.000000000313</v>
      </c>
      <c r="AM292" s="2">
        <f t="shared" si="679"/>
        <v>-52000.000000000313</v>
      </c>
      <c r="AN292" s="2">
        <f t="shared" si="679"/>
        <v>-51666.666666666359</v>
      </c>
      <c r="AO292" s="2">
        <f t="shared" si="679"/>
        <v>-51666.666666666359</v>
      </c>
      <c r="AP292" s="2">
        <f t="shared" si="679"/>
        <v>-51666.666666666359</v>
      </c>
    </row>
    <row r="293" spans="4:43" x14ac:dyDescent="0.3">
      <c r="D293" s="3"/>
      <c r="E293" t="s">
        <v>48</v>
      </c>
      <c r="F293" t="s">
        <v>7</v>
      </c>
      <c r="G293" s="2">
        <f t="shared" ref="G293:AP293" si="680">G227</f>
        <v>0</v>
      </c>
      <c r="H293" s="2">
        <f t="shared" si="680"/>
        <v>8500</v>
      </c>
      <c r="I293" s="2">
        <f t="shared" si="680"/>
        <v>8500</v>
      </c>
      <c r="J293" s="2">
        <f t="shared" si="680"/>
        <v>8500</v>
      </c>
      <c r="K293" s="2">
        <f t="shared" si="680"/>
        <v>8500</v>
      </c>
      <c r="L293" s="2">
        <f t="shared" si="680"/>
        <v>0</v>
      </c>
      <c r="M293" s="2">
        <f t="shared" si="680"/>
        <v>0</v>
      </c>
      <c r="N293" s="2">
        <f t="shared" si="680"/>
        <v>0</v>
      </c>
      <c r="O293" s="2">
        <f t="shared" si="680"/>
        <v>0</v>
      </c>
      <c r="P293" s="2">
        <f t="shared" si="680"/>
        <v>0</v>
      </c>
      <c r="Q293" s="2">
        <f t="shared" si="680"/>
        <v>0</v>
      </c>
      <c r="R293" s="2">
        <f t="shared" si="680"/>
        <v>0</v>
      </c>
      <c r="S293" s="2">
        <f t="shared" si="680"/>
        <v>0</v>
      </c>
      <c r="T293" s="2">
        <f t="shared" si="680"/>
        <v>0</v>
      </c>
      <c r="U293" s="2">
        <f t="shared" si="680"/>
        <v>0</v>
      </c>
      <c r="V293" s="2">
        <f t="shared" si="680"/>
        <v>0</v>
      </c>
      <c r="W293" s="2">
        <f t="shared" si="680"/>
        <v>0</v>
      </c>
      <c r="X293" s="2">
        <f t="shared" si="680"/>
        <v>0</v>
      </c>
      <c r="Y293" s="2">
        <f t="shared" si="680"/>
        <v>0</v>
      </c>
      <c r="Z293" s="2">
        <f t="shared" si="680"/>
        <v>0</v>
      </c>
      <c r="AA293" s="2">
        <f t="shared" si="680"/>
        <v>0</v>
      </c>
      <c r="AB293" s="2">
        <f t="shared" si="680"/>
        <v>0</v>
      </c>
      <c r="AC293" s="2">
        <f t="shared" si="680"/>
        <v>0</v>
      </c>
      <c r="AD293" s="2">
        <f t="shared" si="680"/>
        <v>0</v>
      </c>
      <c r="AE293" s="2">
        <f t="shared" si="680"/>
        <v>0</v>
      </c>
      <c r="AF293" s="2">
        <f t="shared" si="680"/>
        <v>0</v>
      </c>
      <c r="AG293" s="2">
        <f t="shared" si="680"/>
        <v>0</v>
      </c>
      <c r="AH293" s="2">
        <f t="shared" si="680"/>
        <v>0</v>
      </c>
      <c r="AI293" s="2">
        <f t="shared" si="680"/>
        <v>0</v>
      </c>
      <c r="AJ293" s="2">
        <f t="shared" si="680"/>
        <v>0</v>
      </c>
      <c r="AK293" s="2">
        <f t="shared" si="680"/>
        <v>0</v>
      </c>
      <c r="AL293" s="2">
        <f t="shared" si="680"/>
        <v>0</v>
      </c>
      <c r="AM293" s="2">
        <f t="shared" si="680"/>
        <v>0</v>
      </c>
      <c r="AN293" s="2">
        <f t="shared" si="680"/>
        <v>0</v>
      </c>
      <c r="AO293" s="2">
        <f t="shared" si="680"/>
        <v>0</v>
      </c>
      <c r="AP293" s="2">
        <f t="shared" si="680"/>
        <v>0</v>
      </c>
    </row>
    <row r="294" spans="4:43" x14ac:dyDescent="0.3">
      <c r="D294" s="3"/>
      <c r="E294" t="s">
        <v>13</v>
      </c>
      <c r="F294" t="s">
        <v>7</v>
      </c>
      <c r="G294" s="2">
        <f t="shared" ref="G294:AP294" ca="1" si="681">G285</f>
        <v>1474759.5847336717</v>
      </c>
      <c r="H294" s="2">
        <f t="shared" ca="1" si="681"/>
        <v>1504254.7764283451</v>
      </c>
      <c r="I294" s="2">
        <f t="shared" ca="1" si="681"/>
        <v>1534339.8719569121</v>
      </c>
      <c r="J294" s="2">
        <f t="shared" ca="1" si="681"/>
        <v>1565026.6693960503</v>
      </c>
      <c r="K294" s="2">
        <f t="shared" ca="1" si="681"/>
        <v>1596327.2027839713</v>
      </c>
      <c r="L294" s="2">
        <f t="shared" ca="1" si="681"/>
        <v>1628253.7468396507</v>
      </c>
      <c r="M294" s="2">
        <f t="shared" ca="1" si="681"/>
        <v>0</v>
      </c>
      <c r="N294" s="2">
        <f t="shared" ca="1" si="681"/>
        <v>0</v>
      </c>
      <c r="O294" s="2">
        <f t="shared" ca="1" si="681"/>
        <v>0</v>
      </c>
      <c r="P294" s="2">
        <f t="shared" ca="1" si="681"/>
        <v>0</v>
      </c>
      <c r="Q294" s="2">
        <f t="shared" ca="1" si="681"/>
        <v>0</v>
      </c>
      <c r="R294" s="2">
        <f t="shared" ca="1" si="681"/>
        <v>0</v>
      </c>
      <c r="S294" s="2">
        <f t="shared" ca="1" si="681"/>
        <v>0</v>
      </c>
      <c r="T294" s="2">
        <f t="shared" ca="1" si="681"/>
        <v>0</v>
      </c>
      <c r="U294" s="2">
        <f t="shared" ca="1" si="681"/>
        <v>0</v>
      </c>
      <c r="V294" s="2">
        <f t="shared" ca="1" si="681"/>
        <v>0</v>
      </c>
      <c r="W294" s="2">
        <f t="shared" ca="1" si="681"/>
        <v>0</v>
      </c>
      <c r="X294" s="2">
        <f t="shared" ca="1" si="681"/>
        <v>0</v>
      </c>
      <c r="Y294" s="2">
        <f t="shared" ca="1" si="681"/>
        <v>0</v>
      </c>
      <c r="Z294" s="2">
        <f t="shared" ca="1" si="681"/>
        <v>0</v>
      </c>
      <c r="AA294" s="2">
        <f t="shared" ca="1" si="681"/>
        <v>0</v>
      </c>
      <c r="AB294" s="2">
        <f t="shared" ca="1" si="681"/>
        <v>0</v>
      </c>
      <c r="AC294" s="2">
        <f t="shared" ca="1" si="681"/>
        <v>0</v>
      </c>
      <c r="AD294" s="2">
        <f t="shared" ca="1" si="681"/>
        <v>0</v>
      </c>
      <c r="AE294" s="2">
        <f t="shared" ca="1" si="681"/>
        <v>0</v>
      </c>
      <c r="AF294" s="2">
        <f t="shared" ca="1" si="681"/>
        <v>0</v>
      </c>
      <c r="AG294" s="2">
        <f t="shared" ca="1" si="681"/>
        <v>0</v>
      </c>
      <c r="AH294" s="2">
        <f t="shared" ca="1" si="681"/>
        <v>0</v>
      </c>
      <c r="AI294" s="2">
        <f t="shared" ca="1" si="681"/>
        <v>0</v>
      </c>
      <c r="AJ294" s="2">
        <f t="shared" ca="1" si="681"/>
        <v>0</v>
      </c>
      <c r="AK294" s="2">
        <f t="shared" ca="1" si="681"/>
        <v>0</v>
      </c>
      <c r="AL294" s="2">
        <f t="shared" ca="1" si="681"/>
        <v>0</v>
      </c>
      <c r="AM294" s="2">
        <f t="shared" ca="1" si="681"/>
        <v>0</v>
      </c>
      <c r="AN294" s="2">
        <f t="shared" ca="1" si="681"/>
        <v>0</v>
      </c>
      <c r="AO294" s="2">
        <f t="shared" ca="1" si="681"/>
        <v>0</v>
      </c>
      <c r="AP294" s="2">
        <f t="shared" ca="1" si="681"/>
        <v>0</v>
      </c>
    </row>
    <row r="295" spans="4:43" x14ac:dyDescent="0.3">
      <c r="D295" s="3"/>
    </row>
    <row r="296" spans="4:43" x14ac:dyDescent="0.3">
      <c r="D296" s="3"/>
      <c r="E296" t="s">
        <v>14</v>
      </c>
      <c r="F296" t="s">
        <v>7</v>
      </c>
      <c r="G296" s="2">
        <f t="shared" ref="G296:AP296" ca="1" si="682">SUM(G288:G294)</f>
        <v>-138573.74859966175</v>
      </c>
      <c r="H296" s="2">
        <f t="shared" ca="1" si="682"/>
        <v>174456.10665501165</v>
      </c>
      <c r="I296" s="2">
        <f t="shared" ca="1" si="682"/>
        <v>-761209.63437509327</v>
      </c>
      <c r="J296" s="2">
        <f t="shared" ca="1" si="682"/>
        <v>-616927.72057816014</v>
      </c>
      <c r="K296" s="2">
        <f t="shared" ca="1" si="682"/>
        <v>-511216.64344081958</v>
      </c>
      <c r="L296" s="2">
        <f t="shared" ca="1" si="682"/>
        <v>1558477.4382116112</v>
      </c>
      <c r="M296" s="2">
        <f t="shared" ca="1" si="682"/>
        <v>154542.06043321089</v>
      </c>
      <c r="N296" s="2">
        <f t="shared" ca="1" si="682"/>
        <v>173010.37195369581</v>
      </c>
      <c r="O296" s="2">
        <f t="shared" ca="1" si="682"/>
        <v>192095.8924441601</v>
      </c>
      <c r="P296" s="2">
        <f t="shared" ca="1" si="682"/>
        <v>211815.92293879486</v>
      </c>
      <c r="Q296" s="2">
        <f t="shared" ca="1" si="682"/>
        <v>248854.87629623729</v>
      </c>
      <c r="R296" s="2">
        <f t="shared" ca="1" si="682"/>
        <v>256483.97382216202</v>
      </c>
      <c r="S296" s="2">
        <f t="shared" ca="1" si="682"/>
        <v>264265.65329860535</v>
      </c>
      <c r="T296" s="2">
        <f t="shared" ca="1" si="682"/>
        <v>272202.96636457735</v>
      </c>
      <c r="U296" s="2">
        <f t="shared" ca="1" si="682"/>
        <v>280299.02569186903</v>
      </c>
      <c r="V296" s="2">
        <f t="shared" ca="1" si="682"/>
        <v>288557.00620570651</v>
      </c>
      <c r="W296" s="2">
        <f t="shared" ca="1" si="682"/>
        <v>296980.14632982045</v>
      </c>
      <c r="X296" s="2">
        <f t="shared" ca="1" si="682"/>
        <v>305571.7492564171</v>
      </c>
      <c r="Y296" s="2">
        <f t="shared" ca="1" si="682"/>
        <v>314335.18424154521</v>
      </c>
      <c r="Z296" s="2">
        <f t="shared" ca="1" si="682"/>
        <v>301607.22125970968</v>
      </c>
      <c r="AA296" s="2">
        <f t="shared" ca="1" si="682"/>
        <v>326755.24957909994</v>
      </c>
      <c r="AB296" s="2">
        <f t="shared" ca="1" si="682"/>
        <v>352726.84947609552</v>
      </c>
      <c r="AC296" s="2">
        <f t="shared" ca="1" si="682"/>
        <v>362866.71979895071</v>
      </c>
      <c r="AD296" s="2">
        <f t="shared" ca="1" si="682"/>
        <v>373209.38752826327</v>
      </c>
      <c r="AE296" s="2">
        <f t="shared" ca="1" si="682"/>
        <v>383758.90861216176</v>
      </c>
      <c r="AF296" s="2">
        <f t="shared" ca="1" si="682"/>
        <v>394519.42011773819</v>
      </c>
      <c r="AG296" s="2">
        <f t="shared" ca="1" si="682"/>
        <v>485495.14185342699</v>
      </c>
      <c r="AH296" s="2">
        <f t="shared" ca="1" si="682"/>
        <v>500690.37802382879</v>
      </c>
      <c r="AI296" s="2">
        <f t="shared" ca="1" si="682"/>
        <v>513709.51891763875</v>
      </c>
      <c r="AJ296" s="2">
        <f t="shared" ca="1" si="682"/>
        <v>525357.04262932483</v>
      </c>
      <c r="AK296" s="2">
        <f t="shared" ca="1" si="682"/>
        <v>537237.51681524457</v>
      </c>
      <c r="AL296" s="2">
        <f t="shared" ca="1" si="682"/>
        <v>556022.26715154888</v>
      </c>
      <c r="AM296" s="2">
        <f t="shared" ca="1" si="682"/>
        <v>568382.71249457996</v>
      </c>
      <c r="AN296" s="2">
        <f t="shared" ca="1" si="682"/>
        <v>581323.70007780544</v>
      </c>
      <c r="AO296" s="2">
        <f t="shared" ca="1" si="682"/>
        <v>594183.50741269486</v>
      </c>
      <c r="AP296" s="2">
        <f t="shared" ca="1" si="682"/>
        <v>607300.51089428226</v>
      </c>
    </row>
    <row r="297" spans="4:43" x14ac:dyDescent="0.3">
      <c r="D297" s="3"/>
      <c r="E297" t="s">
        <v>15</v>
      </c>
      <c r="F297" t="s">
        <v>7</v>
      </c>
      <c r="G297" s="2">
        <f t="shared" ref="G297:Z297" ca="1" si="683">-G296*G$18</f>
        <v>41572.124579898526</v>
      </c>
      <c r="H297" s="2">
        <f t="shared" ca="1" si="683"/>
        <v>-50592.270929953374</v>
      </c>
      <c r="I297" s="2">
        <f t="shared" ca="1" si="683"/>
        <v>213138.69762502614</v>
      </c>
      <c r="J297" s="2">
        <f t="shared" ca="1" si="683"/>
        <v>172739.76176188485</v>
      </c>
      <c r="K297" s="2">
        <f t="shared" ca="1" si="683"/>
        <v>143140.66016342951</v>
      </c>
      <c r="L297" s="2">
        <f t="shared" ca="1" si="683"/>
        <v>-436373.68269925116</v>
      </c>
      <c r="M297" s="2">
        <f t="shared" ca="1" si="683"/>
        <v>-43271.776921299053</v>
      </c>
      <c r="N297" s="2">
        <f t="shared" ca="1" si="683"/>
        <v>-48442.904147034831</v>
      </c>
      <c r="O297" s="2">
        <f t="shared" ca="1" si="683"/>
        <v>-53786.849884364834</v>
      </c>
      <c r="P297" s="2">
        <f t="shared" ca="1" si="683"/>
        <v>-59308.458422862568</v>
      </c>
      <c r="Q297" s="2">
        <f t="shared" ca="1" si="683"/>
        <v>-69679.365362946453</v>
      </c>
      <c r="R297" s="2">
        <f t="shared" ca="1" si="683"/>
        <v>-71815.512670205368</v>
      </c>
      <c r="S297" s="2">
        <f t="shared" ca="1" si="683"/>
        <v>-73994.382923609504</v>
      </c>
      <c r="T297" s="2">
        <f t="shared" ca="1" si="683"/>
        <v>-76216.83058208166</v>
      </c>
      <c r="U297" s="2">
        <f t="shared" ca="1" si="683"/>
        <v>-78483.727193723331</v>
      </c>
      <c r="V297" s="2">
        <f t="shared" ca="1" si="683"/>
        <v>-80795.961737597827</v>
      </c>
      <c r="W297" s="2">
        <f t="shared" ca="1" si="683"/>
        <v>-83154.440972349737</v>
      </c>
      <c r="X297" s="2">
        <f t="shared" ca="1" si="683"/>
        <v>-85560.089791796796</v>
      </c>
      <c r="Y297" s="2">
        <f t="shared" ca="1" si="683"/>
        <v>-88013.851587632671</v>
      </c>
      <c r="Z297" s="2">
        <f t="shared" ca="1" si="683"/>
        <v>-84450.021952718715</v>
      </c>
      <c r="AA297" s="2">
        <f t="shared" ref="AA297:AP297" ca="1" si="684">-AA296*AA$18</f>
        <v>-91491.469882147998</v>
      </c>
      <c r="AB297" s="2">
        <f t="shared" ca="1" si="684"/>
        <v>-98763.517853306752</v>
      </c>
      <c r="AC297" s="2">
        <f t="shared" ca="1" si="684"/>
        <v>-101602.6815437062</v>
      </c>
      <c r="AD297" s="2">
        <f t="shared" ca="1" si="684"/>
        <v>-104498.62850791373</v>
      </c>
      <c r="AE297" s="2">
        <f t="shared" ca="1" si="684"/>
        <v>-107452.49441140531</v>
      </c>
      <c r="AF297" s="2">
        <f t="shared" ca="1" si="684"/>
        <v>-110465.4376329667</v>
      </c>
      <c r="AG297" s="2">
        <f t="shared" ca="1" si="684"/>
        <v>-135938.63971895957</v>
      </c>
      <c r="AH297" s="2">
        <f t="shared" ca="1" si="684"/>
        <v>-140193.30584667207</v>
      </c>
      <c r="AI297" s="2">
        <f t="shared" ca="1" si="684"/>
        <v>-143838.66529693885</v>
      </c>
      <c r="AJ297" s="2">
        <f t="shared" ca="1" si="684"/>
        <v>-147099.97193621096</v>
      </c>
      <c r="AK297" s="2">
        <f t="shared" ca="1" si="684"/>
        <v>-150426.50470826851</v>
      </c>
      <c r="AL297" s="2">
        <f t="shared" ca="1" si="684"/>
        <v>-155686.2348024337</v>
      </c>
      <c r="AM297" s="2">
        <f t="shared" ca="1" si="684"/>
        <v>-159147.15949848239</v>
      </c>
      <c r="AN297" s="2">
        <f t="shared" ca="1" si="684"/>
        <v>-162770.63602178553</v>
      </c>
      <c r="AO297" s="2">
        <f t="shared" ca="1" si="684"/>
        <v>-166371.38207555457</v>
      </c>
      <c r="AP297" s="2">
        <f t="shared" ca="1" si="684"/>
        <v>-170044.14305039906</v>
      </c>
    </row>
    <row r="298" spans="4:43" x14ac:dyDescent="0.3">
      <c r="D298" s="3"/>
    </row>
    <row r="299" spans="4:43" x14ac:dyDescent="0.3">
      <c r="D299" s="3" t="s">
        <v>28</v>
      </c>
    </row>
    <row r="300" spans="4:43" x14ac:dyDescent="0.3">
      <c r="E300" t="s">
        <v>1</v>
      </c>
      <c r="F300" t="s">
        <v>7</v>
      </c>
      <c r="G300" s="2">
        <f t="shared" ref="G300:AP300" si="685">G234</f>
        <v>-10900000</v>
      </c>
      <c r="H300" s="2">
        <f t="shared" si="685"/>
        <v>-4200000</v>
      </c>
      <c r="I300" s="2">
        <f t="shared" si="685"/>
        <v>-100000</v>
      </c>
      <c r="J300" s="2">
        <f t="shared" si="685"/>
        <v>-50000</v>
      </c>
      <c r="K300" s="2">
        <f t="shared" si="685"/>
        <v>0</v>
      </c>
      <c r="L300" s="2">
        <f t="shared" si="685"/>
        <v>0</v>
      </c>
      <c r="M300" s="2">
        <f t="shared" si="685"/>
        <v>0</v>
      </c>
      <c r="N300" s="2">
        <f t="shared" si="685"/>
        <v>0</v>
      </c>
      <c r="O300" s="2">
        <f t="shared" si="685"/>
        <v>0</v>
      </c>
      <c r="P300" s="2">
        <f t="shared" si="685"/>
        <v>0</v>
      </c>
      <c r="Q300" s="2">
        <f t="shared" si="685"/>
        <v>0</v>
      </c>
      <c r="R300" s="2">
        <f t="shared" si="685"/>
        <v>0</v>
      </c>
      <c r="S300" s="2">
        <f t="shared" si="685"/>
        <v>0</v>
      </c>
      <c r="T300" s="2">
        <f t="shared" si="685"/>
        <v>0</v>
      </c>
      <c r="U300" s="2">
        <f t="shared" si="685"/>
        <v>0</v>
      </c>
      <c r="V300" s="2">
        <f t="shared" si="685"/>
        <v>0</v>
      </c>
      <c r="W300" s="2">
        <f t="shared" si="685"/>
        <v>0</v>
      </c>
      <c r="X300" s="2">
        <f t="shared" si="685"/>
        <v>0</v>
      </c>
      <c r="Y300" s="2">
        <f t="shared" si="685"/>
        <v>0</v>
      </c>
      <c r="Z300" s="2">
        <f t="shared" si="685"/>
        <v>0</v>
      </c>
      <c r="AA300" s="2">
        <f t="shared" si="685"/>
        <v>0</v>
      </c>
      <c r="AB300" s="2">
        <f t="shared" si="685"/>
        <v>0</v>
      </c>
      <c r="AC300" s="2">
        <f t="shared" si="685"/>
        <v>0</v>
      </c>
      <c r="AD300" s="2">
        <f t="shared" si="685"/>
        <v>0</v>
      </c>
      <c r="AE300" s="2">
        <f t="shared" si="685"/>
        <v>0</v>
      </c>
      <c r="AF300" s="2">
        <f t="shared" si="685"/>
        <v>0</v>
      </c>
      <c r="AG300" s="2">
        <f t="shared" si="685"/>
        <v>0</v>
      </c>
      <c r="AH300" s="2">
        <f t="shared" si="685"/>
        <v>0</v>
      </c>
      <c r="AI300" s="2">
        <f t="shared" si="685"/>
        <v>0</v>
      </c>
      <c r="AJ300" s="2">
        <f t="shared" si="685"/>
        <v>0</v>
      </c>
      <c r="AK300" s="2">
        <f t="shared" si="685"/>
        <v>0</v>
      </c>
      <c r="AL300" s="2">
        <f t="shared" si="685"/>
        <v>0</v>
      </c>
      <c r="AM300" s="2">
        <f t="shared" si="685"/>
        <v>0</v>
      </c>
      <c r="AN300" s="2">
        <f t="shared" si="685"/>
        <v>0</v>
      </c>
      <c r="AO300" s="2">
        <f t="shared" si="685"/>
        <v>0</v>
      </c>
      <c r="AP300" s="2">
        <f t="shared" si="685"/>
        <v>0</v>
      </c>
    </row>
    <row r="301" spans="4:43" x14ac:dyDescent="0.3">
      <c r="E301" t="s">
        <v>19</v>
      </c>
      <c r="F301" t="s">
        <v>7</v>
      </c>
      <c r="G301" s="2">
        <f t="shared" ref="G301:AP301" si="686">G235</f>
        <v>0</v>
      </c>
      <c r="H301" s="2">
        <f t="shared" si="686"/>
        <v>0</v>
      </c>
      <c r="I301" s="2">
        <f t="shared" si="686"/>
        <v>0</v>
      </c>
      <c r="J301" s="2">
        <f t="shared" si="686"/>
        <v>0</v>
      </c>
      <c r="K301" s="2">
        <f t="shared" si="686"/>
        <v>0</v>
      </c>
      <c r="L301" s="2">
        <f t="shared" si="686"/>
        <v>0</v>
      </c>
      <c r="M301" s="2">
        <f t="shared" si="686"/>
        <v>0</v>
      </c>
      <c r="N301" s="2">
        <f t="shared" si="686"/>
        <v>0</v>
      </c>
      <c r="O301" s="2">
        <f t="shared" si="686"/>
        <v>0</v>
      </c>
      <c r="P301" s="2">
        <f t="shared" si="686"/>
        <v>0</v>
      </c>
      <c r="Q301" s="2">
        <f t="shared" si="686"/>
        <v>1000000</v>
      </c>
      <c r="R301" s="2">
        <f t="shared" si="686"/>
        <v>0</v>
      </c>
      <c r="S301" s="2">
        <f t="shared" si="686"/>
        <v>0</v>
      </c>
      <c r="T301" s="2">
        <f t="shared" si="686"/>
        <v>0</v>
      </c>
      <c r="U301" s="2">
        <f t="shared" si="686"/>
        <v>0</v>
      </c>
      <c r="V301" s="2">
        <f t="shared" si="686"/>
        <v>0</v>
      </c>
      <c r="W301" s="2">
        <f t="shared" si="686"/>
        <v>0</v>
      </c>
      <c r="X301" s="2">
        <f t="shared" si="686"/>
        <v>0</v>
      </c>
      <c r="Y301" s="2">
        <f t="shared" si="686"/>
        <v>0</v>
      </c>
      <c r="Z301" s="2">
        <f t="shared" si="686"/>
        <v>-1300000</v>
      </c>
      <c r="AA301" s="2">
        <f t="shared" si="686"/>
        <v>0</v>
      </c>
      <c r="AB301" s="2">
        <f t="shared" si="686"/>
        <v>0</v>
      </c>
      <c r="AC301" s="2">
        <f t="shared" si="686"/>
        <v>0</v>
      </c>
      <c r="AD301" s="2">
        <f t="shared" si="686"/>
        <v>0</v>
      </c>
      <c r="AE301" s="2">
        <f t="shared" si="686"/>
        <v>0</v>
      </c>
      <c r="AF301" s="2">
        <f t="shared" si="686"/>
        <v>0</v>
      </c>
      <c r="AG301" s="2">
        <f t="shared" si="686"/>
        <v>0</v>
      </c>
      <c r="AH301" s="2">
        <f t="shared" si="686"/>
        <v>0</v>
      </c>
      <c r="AI301" s="2">
        <f t="shared" si="686"/>
        <v>0</v>
      </c>
      <c r="AJ301" s="2">
        <f t="shared" si="686"/>
        <v>0</v>
      </c>
      <c r="AK301" s="2">
        <f t="shared" si="686"/>
        <v>0</v>
      </c>
      <c r="AL301" s="2">
        <f t="shared" si="686"/>
        <v>0</v>
      </c>
      <c r="AM301" s="2">
        <f t="shared" si="686"/>
        <v>0</v>
      </c>
      <c r="AN301" s="2">
        <f t="shared" si="686"/>
        <v>0</v>
      </c>
      <c r="AO301" s="2">
        <f t="shared" si="686"/>
        <v>0</v>
      </c>
      <c r="AP301" s="2">
        <f t="shared" si="686"/>
        <v>0</v>
      </c>
    </row>
    <row r="302" spans="4:43" x14ac:dyDescent="0.3">
      <c r="E302" t="s">
        <v>110</v>
      </c>
      <c r="F302" t="s">
        <v>7</v>
      </c>
      <c r="G302" s="2">
        <f t="shared" ref="G302:AP302" si="687">G236</f>
        <v>1000000</v>
      </c>
      <c r="H302" s="2">
        <f t="shared" si="687"/>
        <v>1000000</v>
      </c>
      <c r="I302" s="2">
        <f t="shared" si="687"/>
        <v>0</v>
      </c>
      <c r="J302" s="2">
        <f t="shared" si="687"/>
        <v>0</v>
      </c>
      <c r="K302" s="2">
        <f t="shared" si="687"/>
        <v>0</v>
      </c>
      <c r="L302" s="2">
        <f t="shared" si="687"/>
        <v>0</v>
      </c>
      <c r="M302" s="2">
        <f t="shared" si="687"/>
        <v>0</v>
      </c>
      <c r="N302" s="2">
        <f t="shared" si="687"/>
        <v>0</v>
      </c>
      <c r="O302" s="2">
        <f t="shared" si="687"/>
        <v>0</v>
      </c>
      <c r="P302" s="2">
        <f t="shared" si="687"/>
        <v>0</v>
      </c>
      <c r="Q302" s="2">
        <f t="shared" si="687"/>
        <v>0</v>
      </c>
      <c r="R302" s="2">
        <f t="shared" si="687"/>
        <v>0</v>
      </c>
      <c r="S302" s="2">
        <f t="shared" si="687"/>
        <v>0</v>
      </c>
      <c r="T302" s="2">
        <f t="shared" si="687"/>
        <v>0</v>
      </c>
      <c r="U302" s="2">
        <f t="shared" si="687"/>
        <v>0</v>
      </c>
      <c r="V302" s="2">
        <f t="shared" si="687"/>
        <v>0</v>
      </c>
      <c r="W302" s="2">
        <f t="shared" si="687"/>
        <v>0</v>
      </c>
      <c r="X302" s="2">
        <f t="shared" si="687"/>
        <v>0</v>
      </c>
      <c r="Y302" s="2">
        <f t="shared" si="687"/>
        <v>0</v>
      </c>
      <c r="Z302" s="2">
        <f t="shared" si="687"/>
        <v>0</v>
      </c>
      <c r="AA302" s="2">
        <f t="shared" si="687"/>
        <v>0</v>
      </c>
      <c r="AB302" s="2">
        <f t="shared" si="687"/>
        <v>0</v>
      </c>
      <c r="AC302" s="2">
        <f t="shared" si="687"/>
        <v>0</v>
      </c>
      <c r="AD302" s="2">
        <f t="shared" si="687"/>
        <v>0</v>
      </c>
      <c r="AE302" s="2">
        <f t="shared" si="687"/>
        <v>0</v>
      </c>
      <c r="AF302" s="2">
        <f t="shared" si="687"/>
        <v>0</v>
      </c>
      <c r="AG302" s="2">
        <f t="shared" si="687"/>
        <v>0</v>
      </c>
      <c r="AH302" s="2">
        <f t="shared" si="687"/>
        <v>0</v>
      </c>
      <c r="AI302" s="2">
        <f t="shared" si="687"/>
        <v>0</v>
      </c>
      <c r="AJ302" s="2">
        <f t="shared" si="687"/>
        <v>0</v>
      </c>
      <c r="AK302" s="2">
        <f t="shared" si="687"/>
        <v>0</v>
      </c>
      <c r="AL302" s="2">
        <f t="shared" si="687"/>
        <v>0</v>
      </c>
      <c r="AM302" s="2">
        <f t="shared" si="687"/>
        <v>0</v>
      </c>
      <c r="AN302" s="2">
        <f t="shared" si="687"/>
        <v>0</v>
      </c>
      <c r="AO302" s="2">
        <f t="shared" si="687"/>
        <v>0</v>
      </c>
      <c r="AP302" s="2">
        <f t="shared" si="687"/>
        <v>0</v>
      </c>
    </row>
    <row r="303" spans="4:43" x14ac:dyDescent="0.3">
      <c r="E303" t="s">
        <v>11</v>
      </c>
      <c r="F303" t="s">
        <v>7</v>
      </c>
      <c r="G303" s="2">
        <f t="shared" ref="G303:AP303" si="688">G237</f>
        <v>0</v>
      </c>
      <c r="H303" s="2">
        <f t="shared" si="688"/>
        <v>14392.169400000001</v>
      </c>
      <c r="I303" s="2">
        <f t="shared" si="688"/>
        <v>68298.483556079998</v>
      </c>
      <c r="J303" s="2">
        <f t="shared" si="688"/>
        <v>228370.23947059643</v>
      </c>
      <c r="K303" s="2">
        <f t="shared" si="688"/>
        <v>328049.34054932697</v>
      </c>
      <c r="L303" s="2">
        <f t="shared" si="688"/>
        <v>391585.95232353039</v>
      </c>
      <c r="M303" s="2">
        <f t="shared" si="688"/>
        <v>416021.99635928142</v>
      </c>
      <c r="N303" s="2">
        <f t="shared" si="688"/>
        <v>441278.84777553304</v>
      </c>
      <c r="O303" s="2">
        <f t="shared" si="688"/>
        <v>467379.56444989092</v>
      </c>
      <c r="P303" s="2">
        <f t="shared" si="688"/>
        <v>494347.79825211299</v>
      </c>
      <c r="Q303" s="2">
        <f t="shared" si="688"/>
        <v>522207.80958064389</v>
      </c>
      <c r="R303" s="2">
        <f t="shared" si="688"/>
        <v>532651.96577225684</v>
      </c>
      <c r="S303" s="2">
        <f t="shared" si="688"/>
        <v>543305.00508770207</v>
      </c>
      <c r="T303" s="2">
        <f t="shared" si="688"/>
        <v>554171.10518945602</v>
      </c>
      <c r="U303" s="2">
        <f t="shared" si="688"/>
        <v>565254.52729324519</v>
      </c>
      <c r="V303" s="2">
        <f t="shared" si="688"/>
        <v>576559.6178391102</v>
      </c>
      <c r="W303" s="2">
        <f t="shared" si="688"/>
        <v>588090.81019589223</v>
      </c>
      <c r="X303" s="2">
        <f t="shared" si="688"/>
        <v>599852.62639981031</v>
      </c>
      <c r="Y303" s="2">
        <f t="shared" si="688"/>
        <v>611849.67892780632</v>
      </c>
      <c r="Z303" s="2">
        <f t="shared" si="688"/>
        <v>624086.67250636255</v>
      </c>
      <c r="AA303" s="2">
        <f t="shared" si="688"/>
        <v>658477.46015483933</v>
      </c>
      <c r="AB303" s="2">
        <f t="shared" si="688"/>
        <v>693994.24464025279</v>
      </c>
      <c r="AC303" s="2">
        <f t="shared" si="688"/>
        <v>707874.1295330578</v>
      </c>
      <c r="AD303" s="2">
        <f t="shared" si="688"/>
        <v>722031.61212371918</v>
      </c>
      <c r="AE303" s="2">
        <f t="shared" si="688"/>
        <v>736472.24436619342</v>
      </c>
      <c r="AF303" s="2">
        <f t="shared" si="688"/>
        <v>751201.68925351719</v>
      </c>
      <c r="AG303" s="2">
        <f t="shared" si="688"/>
        <v>766225.72303858772</v>
      </c>
      <c r="AH303" s="2">
        <f t="shared" si="688"/>
        <v>781550.23749935941</v>
      </c>
      <c r="AI303" s="2">
        <f t="shared" si="688"/>
        <v>797181.24224934669</v>
      </c>
      <c r="AJ303" s="2">
        <f t="shared" si="688"/>
        <v>813124.86709433363</v>
      </c>
      <c r="AK303" s="2">
        <f t="shared" si="688"/>
        <v>829387.36443622026</v>
      </c>
      <c r="AL303" s="2">
        <f t="shared" si="688"/>
        <v>845975.11172494467</v>
      </c>
      <c r="AM303" s="2">
        <f t="shared" si="688"/>
        <v>862894.61395944364</v>
      </c>
      <c r="AN303" s="2">
        <f t="shared" si="688"/>
        <v>880152.50623863249</v>
      </c>
      <c r="AO303" s="2">
        <f t="shared" si="688"/>
        <v>897755.55636340508</v>
      </c>
      <c r="AP303" s="2">
        <f t="shared" si="688"/>
        <v>915710.66749067337</v>
      </c>
      <c r="AQ303" s="2">
        <f t="shared" ref="AQ303:AQ307" si="689">IF(AK303=0,0,IF($G$15&gt;(AP303/AK303)^(1/5)-1+2%,AP303*(AP303/AK303)^(1/5)/($G$15-((AP303/AK303)^(1/5)-1)),AP303*(1+$G$14)/$G$16))</f>
        <v>18680497.616809741</v>
      </c>
    </row>
    <row r="304" spans="4:43" x14ac:dyDescent="0.3">
      <c r="E304" t="s">
        <v>58</v>
      </c>
      <c r="F304" t="s">
        <v>7</v>
      </c>
      <c r="G304" s="2">
        <f t="shared" ref="G304:AP304" si="690">G238</f>
        <v>0</v>
      </c>
      <c r="H304" s="2">
        <f t="shared" si="690"/>
        <v>-8792.8087999999989</v>
      </c>
      <c r="I304" s="2">
        <f t="shared" si="690"/>
        <v>-22387.85687408</v>
      </c>
      <c r="J304" s="2">
        <f t="shared" si="690"/>
        <v>-60899.759753991304</v>
      </c>
      <c r="K304" s="2">
        <f t="shared" si="690"/>
        <v>-82384.587761316914</v>
      </c>
      <c r="L304" s="2">
        <f t="shared" si="690"/>
        <v>-97295.532256364342</v>
      </c>
      <c r="M304" s="2">
        <f t="shared" si="690"/>
        <v>-103035.87655709664</v>
      </c>
      <c r="N304" s="2">
        <f t="shared" si="690"/>
        <v>-108968.91641695568</v>
      </c>
      <c r="O304" s="2">
        <f t="shared" si="690"/>
        <v>-115100.06352058622</v>
      </c>
      <c r="P304" s="2">
        <f t="shared" si="690"/>
        <v>-121434.86894179524</v>
      </c>
      <c r="Q304" s="2">
        <f t="shared" si="690"/>
        <v>-127979.02655444437</v>
      </c>
      <c r="R304" s="2">
        <f t="shared" si="690"/>
        <v>-130438.60708553327</v>
      </c>
      <c r="S304" s="2">
        <f t="shared" si="690"/>
        <v>-132947.37922724395</v>
      </c>
      <c r="T304" s="2">
        <f t="shared" si="690"/>
        <v>-135506.32681178881</v>
      </c>
      <c r="U304" s="2">
        <f t="shared" si="690"/>
        <v>-138116.45334802457</v>
      </c>
      <c r="V304" s="2">
        <f t="shared" si="690"/>
        <v>-140778.78241498506</v>
      </c>
      <c r="W304" s="2">
        <f t="shared" si="690"/>
        <v>-143494.35806328477</v>
      </c>
      <c r="X304" s="2">
        <f t="shared" si="690"/>
        <v>-146264.24522455048</v>
      </c>
      <c r="Y304" s="2">
        <f t="shared" si="690"/>
        <v>-149089.53012904149</v>
      </c>
      <c r="Z304" s="2">
        <f t="shared" si="690"/>
        <v>-151971.32073162231</v>
      </c>
      <c r="AA304" s="2">
        <f t="shared" si="690"/>
        <v>-160049.36964898289</v>
      </c>
      <c r="AB304" s="2">
        <f t="shared" si="690"/>
        <v>-168391.75199474522</v>
      </c>
      <c r="AC304" s="2">
        <f t="shared" si="690"/>
        <v>-171659.58703464011</v>
      </c>
      <c r="AD304" s="2">
        <f t="shared" si="690"/>
        <v>-174992.7787753329</v>
      </c>
      <c r="AE304" s="2">
        <f t="shared" si="690"/>
        <v>-178392.63435083957</v>
      </c>
      <c r="AF304" s="2">
        <f t="shared" si="690"/>
        <v>-181860.48703785636</v>
      </c>
      <c r="AG304" s="2">
        <f t="shared" si="690"/>
        <v>-185397.69677861352</v>
      </c>
      <c r="AH304" s="2">
        <f t="shared" si="690"/>
        <v>-189005.65071418579</v>
      </c>
      <c r="AI304" s="2">
        <f t="shared" si="690"/>
        <v>-192685.76372846949</v>
      </c>
      <c r="AJ304" s="2">
        <f t="shared" si="690"/>
        <v>-196439.4790030389</v>
      </c>
      <c r="AK304" s="2">
        <f t="shared" si="690"/>
        <v>-200268.26858309968</v>
      </c>
      <c r="AL304" s="2">
        <f t="shared" si="690"/>
        <v>-204173.63395476164</v>
      </c>
      <c r="AM304" s="2">
        <f t="shared" si="690"/>
        <v>-208157.10663385689</v>
      </c>
      <c r="AN304" s="2">
        <f t="shared" si="690"/>
        <v>-212220.24876653406</v>
      </c>
      <c r="AO304" s="2">
        <f t="shared" si="690"/>
        <v>-216364.65374186475</v>
      </c>
      <c r="AP304" s="2">
        <f t="shared" si="690"/>
        <v>-220591.94681670205</v>
      </c>
      <c r="AQ304" s="2">
        <f t="shared" si="689"/>
        <v>-4455134.3638681611</v>
      </c>
    </row>
    <row r="305" spans="1:43" x14ac:dyDescent="0.3">
      <c r="E305" t="s">
        <v>10</v>
      </c>
      <c r="F305" t="s">
        <v>7</v>
      </c>
      <c r="G305" s="2">
        <f t="shared" ref="G305:AP305" si="691">G239</f>
        <v>0</v>
      </c>
      <c r="H305" s="2">
        <f t="shared" si="691"/>
        <v>-10564.697039999999</v>
      </c>
      <c r="I305" s="2">
        <f t="shared" si="691"/>
        <v>-12626.799680672</v>
      </c>
      <c r="J305" s="2">
        <f t="shared" si="691"/>
        <v>-18658.203024148788</v>
      </c>
      <c r="K305" s="2">
        <f t="shared" si="691"/>
        <v>-22441.932346134061</v>
      </c>
      <c r="L305" s="2">
        <f t="shared" si="691"/>
        <v>-24800.062028538661</v>
      </c>
      <c r="M305" s="2">
        <f t="shared" si="691"/>
        <v>-19177.392702307025</v>
      </c>
      <c r="N305" s="2">
        <f t="shared" si="691"/>
        <v>-20032.892738214709</v>
      </c>
      <c r="O305" s="2">
        <f t="shared" si="691"/>
        <v>-20916.941818477771</v>
      </c>
      <c r="P305" s="2">
        <f t="shared" si="691"/>
        <v>-21830.339704856073</v>
      </c>
      <c r="Q305" s="2">
        <f t="shared" si="691"/>
        <v>-22773.906729962113</v>
      </c>
      <c r="R305" s="2">
        <f t="shared" si="691"/>
        <v>-23129.384864561358</v>
      </c>
      <c r="S305" s="2">
        <f t="shared" si="691"/>
        <v>-23491.972561852584</v>
      </c>
      <c r="T305" s="2">
        <f t="shared" si="691"/>
        <v>-23861.812013089639</v>
      </c>
      <c r="U305" s="2">
        <f t="shared" si="691"/>
        <v>-24239.048253351433</v>
      </c>
      <c r="V305" s="2">
        <f t="shared" si="691"/>
        <v>-24623.829218418457</v>
      </c>
      <c r="W305" s="2">
        <f t="shared" si="691"/>
        <v>-25016.305802786828</v>
      </c>
      <c r="X305" s="2">
        <f t="shared" si="691"/>
        <v>-25416.631918842562</v>
      </c>
      <c r="Y305" s="2">
        <f t="shared" si="691"/>
        <v>-25824.964557219413</v>
      </c>
      <c r="Z305" s="2">
        <f t="shared" si="691"/>
        <v>-26241.463848363805</v>
      </c>
      <c r="AA305" s="2">
        <f t="shared" si="691"/>
        <v>-27406.174260089687</v>
      </c>
      <c r="AB305" s="2">
        <f t="shared" si="691"/>
        <v>-28608.976502745256</v>
      </c>
      <c r="AC305" s="2">
        <f t="shared" si="691"/>
        <v>-29081.156032800161</v>
      </c>
      <c r="AD305" s="2">
        <f t="shared" si="691"/>
        <v>-29562.779153456166</v>
      </c>
      <c r="AE305" s="2">
        <f t="shared" si="691"/>
        <v>-30054.034736525293</v>
      </c>
      <c r="AF305" s="2">
        <f t="shared" si="691"/>
        <v>-30555.115431255799</v>
      </c>
      <c r="AG305" s="2">
        <f t="shared" si="691"/>
        <v>-31066.217739880914</v>
      </c>
      <c r="AH305" s="2">
        <f t="shared" si="691"/>
        <v>-31587.542094678534</v>
      </c>
      <c r="AI305" s="2">
        <f t="shared" si="691"/>
        <v>-32119.292936572107</v>
      </c>
      <c r="AJ305" s="2">
        <f t="shared" si="691"/>
        <v>-32661.678795303545</v>
      </c>
      <c r="AK305" s="2">
        <f t="shared" si="691"/>
        <v>-33214.912371209619</v>
      </c>
      <c r="AL305" s="2">
        <f t="shared" si="691"/>
        <v>-33779.210618633806</v>
      </c>
      <c r="AM305" s="2">
        <f t="shared" si="691"/>
        <v>-34354.794831006482</v>
      </c>
      <c r="AN305" s="2">
        <f t="shared" si="691"/>
        <v>-34941.890727626611</v>
      </c>
      <c r="AO305" s="2">
        <f t="shared" si="691"/>
        <v>-35540.728542179146</v>
      </c>
      <c r="AP305" s="2">
        <f t="shared" si="691"/>
        <v>-36151.54311302273</v>
      </c>
      <c r="AQ305" s="2">
        <f t="shared" si="689"/>
        <v>-694921.1790027516</v>
      </c>
    </row>
    <row r="306" spans="1:43" x14ac:dyDescent="0.3">
      <c r="E306" t="s">
        <v>48</v>
      </c>
      <c r="F306" t="s">
        <v>7</v>
      </c>
      <c r="G306" s="2">
        <f t="shared" ref="G306:AP306" si="692">G240</f>
        <v>0</v>
      </c>
      <c r="H306" s="2">
        <f t="shared" si="692"/>
        <v>8500</v>
      </c>
      <c r="I306" s="2">
        <f t="shared" si="692"/>
        <v>8500</v>
      </c>
      <c r="J306" s="2">
        <f t="shared" si="692"/>
        <v>8500</v>
      </c>
      <c r="K306" s="2">
        <f t="shared" si="692"/>
        <v>8500</v>
      </c>
      <c r="L306" s="2">
        <f t="shared" si="692"/>
        <v>0</v>
      </c>
      <c r="M306" s="2">
        <f t="shared" si="692"/>
        <v>0</v>
      </c>
      <c r="N306" s="2">
        <f t="shared" si="692"/>
        <v>0</v>
      </c>
      <c r="O306" s="2">
        <f t="shared" si="692"/>
        <v>0</v>
      </c>
      <c r="P306" s="2">
        <f t="shared" si="692"/>
        <v>0</v>
      </c>
      <c r="Q306" s="2">
        <f t="shared" si="692"/>
        <v>0</v>
      </c>
      <c r="R306" s="2">
        <f t="shared" si="692"/>
        <v>0</v>
      </c>
      <c r="S306" s="2">
        <f t="shared" si="692"/>
        <v>0</v>
      </c>
      <c r="T306" s="2">
        <f t="shared" si="692"/>
        <v>0</v>
      </c>
      <c r="U306" s="2">
        <f t="shared" si="692"/>
        <v>0</v>
      </c>
      <c r="V306" s="2">
        <f t="shared" si="692"/>
        <v>0</v>
      </c>
      <c r="W306" s="2">
        <f t="shared" si="692"/>
        <v>0</v>
      </c>
      <c r="X306" s="2">
        <f t="shared" si="692"/>
        <v>0</v>
      </c>
      <c r="Y306" s="2">
        <f t="shared" si="692"/>
        <v>0</v>
      </c>
      <c r="Z306" s="2">
        <f t="shared" si="692"/>
        <v>0</v>
      </c>
      <c r="AA306" s="2">
        <f t="shared" si="692"/>
        <v>0</v>
      </c>
      <c r="AB306" s="2">
        <f t="shared" si="692"/>
        <v>0</v>
      </c>
      <c r="AC306" s="2">
        <f t="shared" si="692"/>
        <v>0</v>
      </c>
      <c r="AD306" s="2">
        <f t="shared" si="692"/>
        <v>0</v>
      </c>
      <c r="AE306" s="2">
        <f t="shared" si="692"/>
        <v>0</v>
      </c>
      <c r="AF306" s="2">
        <f t="shared" si="692"/>
        <v>0</v>
      </c>
      <c r="AG306" s="2">
        <f t="shared" si="692"/>
        <v>0</v>
      </c>
      <c r="AH306" s="2">
        <f t="shared" si="692"/>
        <v>0</v>
      </c>
      <c r="AI306" s="2">
        <f t="shared" si="692"/>
        <v>0</v>
      </c>
      <c r="AJ306" s="2">
        <f t="shared" si="692"/>
        <v>0</v>
      </c>
      <c r="AK306" s="2">
        <f t="shared" si="692"/>
        <v>0</v>
      </c>
      <c r="AL306" s="2">
        <f t="shared" si="692"/>
        <v>0</v>
      </c>
      <c r="AM306" s="2">
        <f t="shared" si="692"/>
        <v>0</v>
      </c>
      <c r="AN306" s="2">
        <f t="shared" si="692"/>
        <v>0</v>
      </c>
      <c r="AO306" s="2">
        <f t="shared" si="692"/>
        <v>0</v>
      </c>
      <c r="AP306" s="2">
        <f t="shared" si="692"/>
        <v>0</v>
      </c>
      <c r="AQ306" s="2">
        <f t="shared" si="689"/>
        <v>0</v>
      </c>
    </row>
    <row r="307" spans="1:43" x14ac:dyDescent="0.3">
      <c r="E307" t="s">
        <v>49</v>
      </c>
      <c r="F307" t="s">
        <v>7</v>
      </c>
      <c r="G307" s="2">
        <f t="shared" ref="G307:AP307" si="693">G241</f>
        <v>0</v>
      </c>
      <c r="H307" s="2">
        <f t="shared" si="693"/>
        <v>85</v>
      </c>
      <c r="I307" s="2">
        <f t="shared" si="693"/>
        <v>85</v>
      </c>
      <c r="J307" s="2">
        <f t="shared" si="693"/>
        <v>85</v>
      </c>
      <c r="K307" s="2">
        <f t="shared" si="693"/>
        <v>85</v>
      </c>
      <c r="L307" s="2">
        <f t="shared" si="693"/>
        <v>85</v>
      </c>
      <c r="M307" s="2">
        <f t="shared" si="693"/>
        <v>85</v>
      </c>
      <c r="N307" s="2">
        <f t="shared" si="693"/>
        <v>85</v>
      </c>
      <c r="O307" s="2">
        <f t="shared" si="693"/>
        <v>85</v>
      </c>
      <c r="P307" s="2">
        <f t="shared" si="693"/>
        <v>85</v>
      </c>
      <c r="Q307" s="2">
        <f t="shared" si="693"/>
        <v>85</v>
      </c>
      <c r="R307" s="2">
        <f t="shared" si="693"/>
        <v>85</v>
      </c>
      <c r="S307" s="2">
        <f t="shared" si="693"/>
        <v>85</v>
      </c>
      <c r="T307" s="2">
        <f t="shared" si="693"/>
        <v>85</v>
      </c>
      <c r="U307" s="2">
        <f t="shared" si="693"/>
        <v>85</v>
      </c>
      <c r="V307" s="2">
        <f t="shared" si="693"/>
        <v>85</v>
      </c>
      <c r="W307" s="2">
        <f t="shared" si="693"/>
        <v>85</v>
      </c>
      <c r="X307" s="2">
        <f t="shared" si="693"/>
        <v>85</v>
      </c>
      <c r="Y307" s="2">
        <f t="shared" si="693"/>
        <v>85</v>
      </c>
      <c r="Z307" s="2">
        <f t="shared" si="693"/>
        <v>85</v>
      </c>
      <c r="AA307" s="2">
        <f t="shared" si="693"/>
        <v>85</v>
      </c>
      <c r="AB307" s="2">
        <f t="shared" si="693"/>
        <v>85</v>
      </c>
      <c r="AC307" s="2">
        <f t="shared" si="693"/>
        <v>85</v>
      </c>
      <c r="AD307" s="2">
        <f t="shared" si="693"/>
        <v>85</v>
      </c>
      <c r="AE307" s="2">
        <f t="shared" si="693"/>
        <v>85</v>
      </c>
      <c r="AF307" s="2">
        <f t="shared" si="693"/>
        <v>85</v>
      </c>
      <c r="AG307" s="2">
        <f t="shared" si="693"/>
        <v>85</v>
      </c>
      <c r="AH307" s="2">
        <f t="shared" si="693"/>
        <v>85</v>
      </c>
      <c r="AI307" s="2">
        <f t="shared" si="693"/>
        <v>85</v>
      </c>
      <c r="AJ307" s="2">
        <f t="shared" si="693"/>
        <v>85</v>
      </c>
      <c r="AK307" s="2">
        <f t="shared" si="693"/>
        <v>85</v>
      </c>
      <c r="AL307" s="2">
        <f t="shared" si="693"/>
        <v>85</v>
      </c>
      <c r="AM307" s="2">
        <f t="shared" si="693"/>
        <v>85</v>
      </c>
      <c r="AN307" s="2">
        <f t="shared" si="693"/>
        <v>85</v>
      </c>
      <c r="AO307" s="2">
        <f t="shared" si="693"/>
        <v>85</v>
      </c>
      <c r="AP307" s="2">
        <f t="shared" si="693"/>
        <v>85</v>
      </c>
      <c r="AQ307" s="2">
        <f t="shared" si="689"/>
        <v>1214.2857142857142</v>
      </c>
    </row>
    <row r="308" spans="1:43" x14ac:dyDescent="0.3">
      <c r="E308" t="s">
        <v>20</v>
      </c>
      <c r="F308" t="s">
        <v>7</v>
      </c>
      <c r="G308" s="2">
        <f t="shared" ref="G308:AP308" ca="1" si="694">G297</f>
        <v>41572.124579898526</v>
      </c>
      <c r="H308" s="2">
        <f t="shared" ca="1" si="694"/>
        <v>-50592.270929953374</v>
      </c>
      <c r="I308" s="2">
        <f t="shared" ca="1" si="694"/>
        <v>213138.69762502614</v>
      </c>
      <c r="J308" s="2">
        <f t="shared" ca="1" si="694"/>
        <v>172739.76176188485</v>
      </c>
      <c r="K308" s="2">
        <f t="shared" ca="1" si="694"/>
        <v>143140.66016342951</v>
      </c>
      <c r="L308" s="2">
        <f t="shared" ca="1" si="694"/>
        <v>-436373.68269925116</v>
      </c>
      <c r="M308" s="2">
        <f t="shared" ca="1" si="694"/>
        <v>-43271.776921299053</v>
      </c>
      <c r="N308" s="2">
        <f t="shared" ca="1" si="694"/>
        <v>-48442.904147034831</v>
      </c>
      <c r="O308" s="2">
        <f t="shared" ca="1" si="694"/>
        <v>-53786.849884364834</v>
      </c>
      <c r="P308" s="2">
        <f t="shared" ca="1" si="694"/>
        <v>-59308.458422862568</v>
      </c>
      <c r="Q308" s="2">
        <f t="shared" ca="1" si="694"/>
        <v>-69679.365362946453</v>
      </c>
      <c r="R308" s="2">
        <f t="shared" ca="1" si="694"/>
        <v>-71815.512670205368</v>
      </c>
      <c r="S308" s="2">
        <f t="shared" ca="1" si="694"/>
        <v>-73994.382923609504</v>
      </c>
      <c r="T308" s="2">
        <f t="shared" ca="1" si="694"/>
        <v>-76216.83058208166</v>
      </c>
      <c r="U308" s="2">
        <f t="shared" ca="1" si="694"/>
        <v>-78483.727193723331</v>
      </c>
      <c r="V308" s="2">
        <f t="shared" ca="1" si="694"/>
        <v>-80795.961737597827</v>
      </c>
      <c r="W308" s="2">
        <f t="shared" ca="1" si="694"/>
        <v>-83154.440972349737</v>
      </c>
      <c r="X308" s="2">
        <f t="shared" ca="1" si="694"/>
        <v>-85560.089791796796</v>
      </c>
      <c r="Y308" s="2">
        <f t="shared" ca="1" si="694"/>
        <v>-88013.851587632671</v>
      </c>
      <c r="Z308" s="2">
        <f t="shared" ca="1" si="694"/>
        <v>-84450.021952718715</v>
      </c>
      <c r="AA308" s="2">
        <f t="shared" ca="1" si="694"/>
        <v>-91491.469882147998</v>
      </c>
      <c r="AB308" s="2">
        <f t="shared" ca="1" si="694"/>
        <v>-98763.517853306752</v>
      </c>
      <c r="AC308" s="2">
        <f t="shared" ca="1" si="694"/>
        <v>-101602.6815437062</v>
      </c>
      <c r="AD308" s="2">
        <f t="shared" ca="1" si="694"/>
        <v>-104498.62850791373</v>
      </c>
      <c r="AE308" s="2">
        <f t="shared" ca="1" si="694"/>
        <v>-107452.49441140531</v>
      </c>
      <c r="AF308" s="2">
        <f t="shared" ca="1" si="694"/>
        <v>-110465.4376329667</v>
      </c>
      <c r="AG308" s="2">
        <f t="shared" ca="1" si="694"/>
        <v>-135938.63971895957</v>
      </c>
      <c r="AH308" s="2">
        <f t="shared" ca="1" si="694"/>
        <v>-140193.30584667207</v>
      </c>
      <c r="AI308" s="2">
        <f t="shared" ca="1" si="694"/>
        <v>-143838.66529693885</v>
      </c>
      <c r="AJ308" s="2">
        <f t="shared" ca="1" si="694"/>
        <v>-147099.97193621096</v>
      </c>
      <c r="AK308" s="2">
        <f t="shared" ca="1" si="694"/>
        <v>-150426.50470826851</v>
      </c>
      <c r="AL308" s="2">
        <f t="shared" ca="1" si="694"/>
        <v>-155686.2348024337</v>
      </c>
      <c r="AM308" s="2">
        <f t="shared" ca="1" si="694"/>
        <v>-159147.15949848239</v>
      </c>
      <c r="AN308" s="2">
        <f t="shared" ca="1" si="694"/>
        <v>-162770.63602178553</v>
      </c>
      <c r="AO308" s="2">
        <f t="shared" ca="1" si="694"/>
        <v>-166371.38207555457</v>
      </c>
      <c r="AP308" s="2">
        <f t="shared" ca="1" si="694"/>
        <v>-170044.14305039906</v>
      </c>
      <c r="AQ308" s="2">
        <f ca="1">IF(AK308=0,0,IF($G$15&gt;(AP308/AK308)^(1/5)-1+2%,AP308*(AP308/AK308)^(1/5)/($G$15-((AP308/AK308)^(1/5)-1)),AP308*(1+$G$14)/$G$16))</f>
        <v>-3857091.7768588057</v>
      </c>
    </row>
    <row r="309" spans="1:43" x14ac:dyDescent="0.3">
      <c r="E309" t="s">
        <v>174</v>
      </c>
      <c r="F309" t="s">
        <v>7</v>
      </c>
      <c r="G309" s="2">
        <f ca="1">-$G$17*G308</f>
        <v>-20786.062289949263</v>
      </c>
      <c r="H309" s="2">
        <f t="shared" ref="H309" ca="1" si="695">-$G$17*H308</f>
        <v>25296.135464976687</v>
      </c>
      <c r="I309" s="2">
        <f t="shared" ref="I309" ca="1" si="696">-$G$17*I308</f>
        <v>-106569.34881251307</v>
      </c>
      <c r="J309" s="2">
        <f t="shared" ref="J309" ca="1" si="697">-$G$17*J308</f>
        <v>-86369.880880942423</v>
      </c>
      <c r="K309" s="2">
        <f t="shared" ref="K309" ca="1" si="698">-$G$17*K308</f>
        <v>-71570.330081714754</v>
      </c>
      <c r="L309" s="2">
        <f t="shared" ref="L309" ca="1" si="699">-$G$17*L308</f>
        <v>218186.84134962558</v>
      </c>
      <c r="M309" s="2">
        <f t="shared" ref="M309" ca="1" si="700">-$G$17*M308</f>
        <v>21635.888460649527</v>
      </c>
      <c r="N309" s="2">
        <f t="shared" ref="N309" ca="1" si="701">-$G$17*N308</f>
        <v>24221.452073517416</v>
      </c>
      <c r="O309" s="2">
        <f t="shared" ref="O309" ca="1" si="702">-$G$17*O308</f>
        <v>26893.424942182417</v>
      </c>
      <c r="P309" s="2">
        <f t="shared" ref="P309" ca="1" si="703">-$G$17*P308</f>
        <v>29654.229211431284</v>
      </c>
      <c r="Q309" s="2">
        <f t="shared" ref="Q309" ca="1" si="704">-$G$17*Q308</f>
        <v>34839.682681473227</v>
      </c>
      <c r="R309" s="2">
        <f t="shared" ref="R309" ca="1" si="705">-$G$17*R308</f>
        <v>35907.756335102684</v>
      </c>
      <c r="S309" s="2">
        <f t="shared" ref="S309" ca="1" si="706">-$G$17*S308</f>
        <v>36997.191461804752</v>
      </c>
      <c r="T309" s="2">
        <f t="shared" ref="T309" ca="1" si="707">-$G$17*T308</f>
        <v>38108.41529104083</v>
      </c>
      <c r="U309" s="2">
        <f t="shared" ref="U309" ca="1" si="708">-$G$17*U308</f>
        <v>39241.863596861665</v>
      </c>
      <c r="V309" s="2">
        <f t="shared" ref="V309" ca="1" si="709">-$G$17*V308</f>
        <v>40397.980868798913</v>
      </c>
      <c r="W309" s="2">
        <f t="shared" ref="W309" ca="1" si="710">-$G$17*W308</f>
        <v>41577.220486174869</v>
      </c>
      <c r="X309" s="2">
        <f t="shared" ref="X309" ca="1" si="711">-$G$17*X308</f>
        <v>42780.044895898398</v>
      </c>
      <c r="Y309" s="2">
        <f t="shared" ref="Y309" ca="1" si="712">-$G$17*Y308</f>
        <v>44006.925793816335</v>
      </c>
      <c r="Z309" s="2">
        <f t="shared" ref="Z309" ca="1" si="713">-$G$17*Z308</f>
        <v>42225.010976359357</v>
      </c>
      <c r="AA309" s="2">
        <f t="shared" ref="AA309" ca="1" si="714">-$G$17*AA308</f>
        <v>45745.734941073999</v>
      </c>
      <c r="AB309" s="2">
        <f t="shared" ref="AB309" ca="1" si="715">-$G$17*AB308</f>
        <v>49381.758926653376</v>
      </c>
      <c r="AC309" s="2">
        <f t="shared" ref="AC309" ca="1" si="716">-$G$17*AC308</f>
        <v>50801.340771853102</v>
      </c>
      <c r="AD309" s="2">
        <f t="shared" ref="AD309" ca="1" si="717">-$G$17*AD308</f>
        <v>52249.314253956865</v>
      </c>
      <c r="AE309" s="2">
        <f t="shared" ref="AE309" ca="1" si="718">-$G$17*AE308</f>
        <v>53726.247205702653</v>
      </c>
      <c r="AF309" s="2">
        <f t="shared" ref="AF309" ca="1" si="719">-$G$17*AF308</f>
        <v>55232.71881648335</v>
      </c>
      <c r="AG309" s="2">
        <f t="shared" ref="AG309" ca="1" si="720">-$G$17*AG308</f>
        <v>67969.319859479787</v>
      </c>
      <c r="AH309" s="2">
        <f t="shared" ref="AH309" ca="1" si="721">-$G$17*AH308</f>
        <v>70096.652923336034</v>
      </c>
      <c r="AI309" s="2">
        <f t="shared" ref="AI309" ca="1" si="722">-$G$17*AI308</f>
        <v>71919.332648469426</v>
      </c>
      <c r="AJ309" s="2">
        <f t="shared" ref="AJ309" ca="1" si="723">-$G$17*AJ308</f>
        <v>73549.98596810548</v>
      </c>
      <c r="AK309" s="2">
        <f t="shared" ref="AK309" ca="1" si="724">-$G$17*AK308</f>
        <v>75213.252354134253</v>
      </c>
      <c r="AL309" s="2">
        <f t="shared" ref="AL309" ca="1" si="725">-$G$17*AL308</f>
        <v>77843.117401216849</v>
      </c>
      <c r="AM309" s="2">
        <f t="shared" ref="AM309" ca="1" si="726">-$G$17*AM308</f>
        <v>79573.579749241195</v>
      </c>
      <c r="AN309" s="2">
        <f t="shared" ref="AN309" ca="1" si="727">-$G$17*AN308</f>
        <v>81385.318010892763</v>
      </c>
      <c r="AO309" s="2">
        <f t="shared" ref="AO309" ca="1" si="728">-$G$17*AO308</f>
        <v>83185.691037777287</v>
      </c>
      <c r="AP309" s="2">
        <f t="shared" ref="AP309" ca="1" si="729">-$G$17*AP308</f>
        <v>85022.071525199528</v>
      </c>
      <c r="AQ309" s="2">
        <f t="shared" ref="AQ309" ca="1" si="730">IF(AK309=0,0,IF($G$15&gt;(AP309/AK309)^(1/5)-1+2%,AP309*(AP309/AK309)^(1/5)/($G$15-((AP309/AK309)^(1/5)-1)),AP309*(1+$G$14)/$G$16))</f>
        <v>1928545.8884294028</v>
      </c>
    </row>
    <row r="310" spans="1:43" x14ac:dyDescent="0.3">
      <c r="E310" t="s">
        <v>23</v>
      </c>
      <c r="F310" t="s">
        <v>7</v>
      </c>
      <c r="G310" s="2">
        <f t="shared" ref="G310" ca="1" si="731">SUM(G300:G309)</f>
        <v>-9879213.9377100505</v>
      </c>
      <c r="H310" s="2">
        <f t="shared" ref="H310" ca="1" si="732">SUM(H300:H309)</f>
        <v>-3221676.4719049768</v>
      </c>
      <c r="I310" s="2">
        <f t="shared" ref="I310" ca="1" si="733">SUM(I300:I309)</f>
        <v>48438.175813841066</v>
      </c>
      <c r="J310" s="2">
        <f t="shared" ref="J310" ca="1" si="734">SUM(J300:J309)</f>
        <v>193767.15757339876</v>
      </c>
      <c r="K310" s="2">
        <f t="shared" ref="K310" ca="1" si="735">SUM(K300:K309)</f>
        <v>303378.15052359074</v>
      </c>
      <c r="L310" s="2">
        <f t="shared" ref="L310" ca="1" si="736">SUM(L300:L309)</f>
        <v>51388.516689001786</v>
      </c>
      <c r="M310" s="2">
        <f t="shared" ref="M310" ca="1" si="737">SUM(M300:M309)</f>
        <v>272257.8386392282</v>
      </c>
      <c r="N310" s="2">
        <f t="shared" ref="N310" ca="1" si="738">SUM(N300:N309)</f>
        <v>288140.58654684521</v>
      </c>
      <c r="O310" s="2">
        <f t="shared" ref="O310" ca="1" si="739">SUM(O300:O309)</f>
        <v>304554.13416864455</v>
      </c>
      <c r="P310" s="2">
        <f t="shared" ref="P310" ca="1" si="740">SUM(P300:P309)</f>
        <v>321513.3603940304</v>
      </c>
      <c r="Q310" s="2">
        <f t="shared" ref="Q310" ca="1" si="741">SUM(Q300:Q309)</f>
        <v>1336700.1936147641</v>
      </c>
      <c r="R310" s="2">
        <f t="shared" ref="R310" ca="1" si="742">SUM(R300:R309)</f>
        <v>343261.21748705948</v>
      </c>
      <c r="S310" s="2">
        <f t="shared" ref="S310" ca="1" si="743">SUM(S300:S309)</f>
        <v>349953.46183680074</v>
      </c>
      <c r="T310" s="2">
        <f t="shared" ref="T310" ca="1" si="744">SUM(T300:T309)</f>
        <v>356779.55107353668</v>
      </c>
      <c r="U310" s="2">
        <f t="shared" ref="U310" ca="1" si="745">SUM(U300:U309)</f>
        <v>363742.16209500754</v>
      </c>
      <c r="V310" s="2">
        <f t="shared" ref="V310" ca="1" si="746">SUM(V300:V309)</f>
        <v>370844.02533690777</v>
      </c>
      <c r="W310" s="2">
        <f t="shared" ref="W310" ca="1" si="747">SUM(W300:W309)</f>
        <v>378087.92584364576</v>
      </c>
      <c r="X310" s="2">
        <f t="shared" ref="X310" ca="1" si="748">SUM(X300:X309)</f>
        <v>385476.70436051884</v>
      </c>
      <c r="Y310" s="2">
        <f t="shared" ref="Y310" ca="1" si="749">SUM(Y300:Y309)</f>
        <v>393013.25844772905</v>
      </c>
      <c r="Z310" s="2">
        <f t="shared" ref="Z310" ca="1" si="750">SUM(Z300:Z309)</f>
        <v>-896266.12304998294</v>
      </c>
      <c r="AA310" s="2">
        <f t="shared" ref="AA310" ca="1" si="751">SUM(AA300:AA309)</f>
        <v>425361.1813046927</v>
      </c>
      <c r="AB310" s="2">
        <f t="shared" ref="AB310" ca="1" si="752">SUM(AB300:AB309)</f>
        <v>447696.7572161089</v>
      </c>
      <c r="AC310" s="2">
        <f t="shared" ref="AC310" ca="1" si="753">SUM(AC300:AC309)</f>
        <v>456417.0456937644</v>
      </c>
      <c r="AD310" s="2">
        <f t="shared" ref="AD310" ca="1" si="754">SUM(AD300:AD309)</f>
        <v>465311.73994097323</v>
      </c>
      <c r="AE310" s="2">
        <f t="shared" ref="AE310" ca="1" si="755">SUM(AE300:AE309)</f>
        <v>474384.32807312597</v>
      </c>
      <c r="AF310" s="2">
        <f t="shared" ref="AF310" ca="1" si="756">SUM(AF300:AF309)</f>
        <v>483638.36796792172</v>
      </c>
      <c r="AG310" s="2">
        <f t="shared" ref="AG310" ca="1" si="757">SUM(AG300:AG309)</f>
        <v>481877.48866061354</v>
      </c>
      <c r="AH310" s="2">
        <f t="shared" ref="AH310" ca="1" si="758">SUM(AH300:AH309)</f>
        <v>490945.3917671591</v>
      </c>
      <c r="AI310" s="2">
        <f t="shared" ref="AI310" ca="1" si="759">SUM(AI300:AI309)</f>
        <v>500541.85293583566</v>
      </c>
      <c r="AJ310" s="2">
        <f t="shared" ref="AJ310" ca="1" si="760">SUM(AJ300:AJ309)</f>
        <v>510558.72332788573</v>
      </c>
      <c r="AK310" s="2">
        <f t="shared" ref="AK310" ca="1" si="761">SUM(AK300:AK309)</f>
        <v>520775.93112777674</v>
      </c>
      <c r="AL310" s="2">
        <f t="shared" ref="AL310" ca="1" si="762">SUM(AL300:AL309)</f>
        <v>530264.14975033235</v>
      </c>
      <c r="AM310" s="2">
        <f t="shared" ref="AM310" ca="1" si="763">SUM(AM300:AM309)</f>
        <v>540894.13274533919</v>
      </c>
      <c r="AN310" s="2">
        <f t="shared" ref="AN310" ca="1" si="764">SUM(AN300:AN309)</f>
        <v>551690.04873357899</v>
      </c>
      <c r="AO310" s="2">
        <f t="shared" ref="AO310" ca="1" si="765">SUM(AO300:AO309)</f>
        <v>562749.48304158403</v>
      </c>
      <c r="AP310" s="2">
        <f t="shared" ref="AP310" ca="1" si="766">SUM(AP300:AP309)</f>
        <v>574030.1060357492</v>
      </c>
      <c r="AQ310" s="2">
        <f t="shared" ref="AQ310" ca="1" si="767">SUM(AQ300:AQ309)</f>
        <v>11603110.471223712</v>
      </c>
    </row>
    <row r="311" spans="1:43" x14ac:dyDescent="0.3">
      <c r="E311" t="s">
        <v>31</v>
      </c>
      <c r="F311" t="s">
        <v>7</v>
      </c>
      <c r="G311" s="2">
        <f ca="1">NPV($G$15,H310:AQ310)+G310</f>
        <v>-7877037.7822414888</v>
      </c>
    </row>
    <row r="313" spans="1:43" x14ac:dyDescent="0.3">
      <c r="E313" t="s">
        <v>13</v>
      </c>
      <c r="F313" t="s">
        <v>7</v>
      </c>
      <c r="G313" s="2">
        <f t="shared" ref="G313:Z313" ca="1" si="768">G285</f>
        <v>1474759.5847336717</v>
      </c>
      <c r="H313" s="2">
        <f t="shared" ca="1" si="768"/>
        <v>1504254.7764283451</v>
      </c>
      <c r="I313" s="2">
        <f t="shared" ca="1" si="768"/>
        <v>1534339.8719569121</v>
      </c>
      <c r="J313" s="2">
        <f t="shared" ca="1" si="768"/>
        <v>1565026.6693960503</v>
      </c>
      <c r="K313" s="2">
        <f t="shared" ca="1" si="768"/>
        <v>1596327.2027839713</v>
      </c>
      <c r="L313" s="2">
        <f t="shared" ca="1" si="768"/>
        <v>1628253.7468396507</v>
      </c>
      <c r="M313" s="2">
        <f t="shared" ca="1" si="768"/>
        <v>0</v>
      </c>
      <c r="N313" s="2">
        <f t="shared" ca="1" si="768"/>
        <v>0</v>
      </c>
      <c r="O313" s="2">
        <f t="shared" ca="1" si="768"/>
        <v>0</v>
      </c>
      <c r="P313" s="2">
        <f t="shared" ca="1" si="768"/>
        <v>0</v>
      </c>
      <c r="Q313" s="2">
        <f t="shared" ca="1" si="768"/>
        <v>0</v>
      </c>
      <c r="R313" s="2">
        <f t="shared" ca="1" si="768"/>
        <v>0</v>
      </c>
      <c r="S313" s="2">
        <f t="shared" ca="1" si="768"/>
        <v>0</v>
      </c>
      <c r="T313" s="2">
        <f t="shared" ca="1" si="768"/>
        <v>0</v>
      </c>
      <c r="U313" s="2">
        <f t="shared" ca="1" si="768"/>
        <v>0</v>
      </c>
      <c r="V313" s="2">
        <f t="shared" ca="1" si="768"/>
        <v>0</v>
      </c>
      <c r="W313" s="2">
        <f t="shared" ca="1" si="768"/>
        <v>0</v>
      </c>
      <c r="X313" s="2">
        <f t="shared" ca="1" si="768"/>
        <v>0</v>
      </c>
      <c r="Y313" s="2">
        <f t="shared" ca="1" si="768"/>
        <v>0</v>
      </c>
      <c r="Z313" s="2">
        <f t="shared" ca="1" si="768"/>
        <v>0</v>
      </c>
      <c r="AA313" s="2">
        <f t="shared" ref="AA313:AP313" ca="1" si="769">AA285</f>
        <v>0</v>
      </c>
      <c r="AB313" s="2">
        <f t="shared" ca="1" si="769"/>
        <v>0</v>
      </c>
      <c r="AC313" s="2">
        <f t="shared" ca="1" si="769"/>
        <v>0</v>
      </c>
      <c r="AD313" s="2">
        <f t="shared" ca="1" si="769"/>
        <v>0</v>
      </c>
      <c r="AE313" s="2">
        <f t="shared" ca="1" si="769"/>
        <v>0</v>
      </c>
      <c r="AF313" s="2">
        <f t="shared" ca="1" si="769"/>
        <v>0</v>
      </c>
      <c r="AG313" s="2">
        <f t="shared" ca="1" si="769"/>
        <v>0</v>
      </c>
      <c r="AH313" s="2">
        <f t="shared" ca="1" si="769"/>
        <v>0</v>
      </c>
      <c r="AI313" s="2">
        <f t="shared" ca="1" si="769"/>
        <v>0</v>
      </c>
      <c r="AJ313" s="2">
        <f t="shared" ca="1" si="769"/>
        <v>0</v>
      </c>
      <c r="AK313" s="2">
        <f t="shared" ca="1" si="769"/>
        <v>0</v>
      </c>
      <c r="AL313" s="2">
        <f t="shared" ca="1" si="769"/>
        <v>0</v>
      </c>
      <c r="AM313" s="2">
        <f t="shared" ca="1" si="769"/>
        <v>0</v>
      </c>
      <c r="AN313" s="2">
        <f t="shared" ca="1" si="769"/>
        <v>0</v>
      </c>
      <c r="AO313" s="2">
        <f t="shared" ca="1" si="769"/>
        <v>0</v>
      </c>
      <c r="AP313" s="2">
        <f t="shared" ca="1" si="769"/>
        <v>0</v>
      </c>
    </row>
    <row r="314" spans="1:43" x14ac:dyDescent="0.3">
      <c r="E314" t="s">
        <v>24</v>
      </c>
      <c r="F314" t="s">
        <v>7</v>
      </c>
      <c r="G314" s="2">
        <f ca="1">NPV($G$15,H313:AP313)+G313</f>
        <v>7877037.7822414888</v>
      </c>
    </row>
    <row r="315" spans="1:43" x14ac:dyDescent="0.3">
      <c r="E315" s="4" t="s">
        <v>34</v>
      </c>
      <c r="F315" s="4"/>
      <c r="G315" s="5" t="str">
        <f ca="1">IF(G311&gt;0,"N/A",IF(ABS(G311+G314)&gt;1,"Error","OK"))</f>
        <v>OK</v>
      </c>
    </row>
    <row r="318" spans="1:43" x14ac:dyDescent="0.3">
      <c r="C318" s="1" t="s">
        <v>111</v>
      </c>
    </row>
    <row r="319" spans="1:43" x14ac:dyDescent="0.3">
      <c r="E319" t="s">
        <v>117</v>
      </c>
      <c r="F319" t="s">
        <v>118</v>
      </c>
    </row>
    <row r="320" spans="1:43" x14ac:dyDescent="0.3">
      <c r="A320" s="15">
        <f>'Notes &amp; Assumptions'!A68</f>
        <v>55</v>
      </c>
      <c r="E320" s="20" t="s">
        <v>112</v>
      </c>
      <c r="F320" s="20" t="s">
        <v>120</v>
      </c>
    </row>
    <row r="321" spans="5:6" x14ac:dyDescent="0.3">
      <c r="E321" s="20" t="s">
        <v>113</v>
      </c>
      <c r="F321" s="20" t="s">
        <v>121</v>
      </c>
    </row>
    <row r="322" spans="5:6" x14ac:dyDescent="0.3">
      <c r="E322" s="20" t="s">
        <v>114</v>
      </c>
      <c r="F322" s="20" t="s">
        <v>122</v>
      </c>
    </row>
  </sheetData>
  <mergeCells count="1">
    <mergeCell ref="G4:H4"/>
  </mergeCells>
  <dataValidations disablePrompts="1" count="1">
    <dataValidation type="list" showInputMessage="1" showErrorMessage="1" sqref="G4">
      <formula1>$E$320:$E$322</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322"/>
  <sheetViews>
    <sheetView workbookViewId="0">
      <pane xSplit="5" ySplit="2" topLeftCell="R119" activePane="bottomRight" state="frozenSplit"/>
      <selection activeCell="AB72" sqref="AB72"/>
      <selection pane="topRight" activeCell="AB72" sqref="AB72"/>
      <selection pane="bottomLeft" activeCell="AB72" sqref="AB72"/>
      <selection pane="bottomRight" activeCell="AG153" sqref="AG153:AK153"/>
    </sheetView>
  </sheetViews>
  <sheetFormatPr defaultColWidth="11" defaultRowHeight="15.6" x14ac:dyDescent="0.3"/>
  <cols>
    <col min="1" max="1" width="7.59765625" style="15" customWidth="1"/>
    <col min="2" max="2" width="3.09765625" customWidth="1"/>
    <col min="3" max="3" width="3.3984375" customWidth="1"/>
    <col min="4" max="4" width="2.8984375" customWidth="1"/>
    <col min="5" max="5" width="36.5" bestFit="1" customWidth="1"/>
    <col min="6" max="6" width="17.5" customWidth="1"/>
    <col min="7" max="7" width="13" customWidth="1"/>
    <col min="38" max="38" width="11.09765625" customWidth="1"/>
  </cols>
  <sheetData>
    <row r="2" spans="1:37" x14ac:dyDescent="0.3">
      <c r="C2" s="1" t="s">
        <v>0</v>
      </c>
      <c r="D2" s="1"/>
      <c r="G2">
        <v>0</v>
      </c>
      <c r="H2">
        <v>1</v>
      </c>
      <c r="I2">
        <v>2</v>
      </c>
      <c r="J2">
        <v>3</v>
      </c>
      <c r="K2">
        <v>4</v>
      </c>
      <c r="L2">
        <v>5</v>
      </c>
      <c r="M2">
        <v>6</v>
      </c>
      <c r="N2">
        <v>7</v>
      </c>
      <c r="O2">
        <v>8</v>
      </c>
      <c r="P2">
        <v>9</v>
      </c>
      <c r="Q2">
        <v>10</v>
      </c>
      <c r="R2">
        <v>11</v>
      </c>
      <c r="S2">
        <v>12</v>
      </c>
      <c r="T2">
        <v>13</v>
      </c>
      <c r="U2">
        <v>14</v>
      </c>
      <c r="V2">
        <v>15</v>
      </c>
      <c r="W2">
        <v>16</v>
      </c>
      <c r="X2">
        <v>17</v>
      </c>
      <c r="Y2">
        <v>18</v>
      </c>
      <c r="Z2">
        <v>19</v>
      </c>
      <c r="AA2">
        <v>20</v>
      </c>
      <c r="AB2">
        <v>21</v>
      </c>
      <c r="AC2">
        <v>22</v>
      </c>
      <c r="AD2">
        <v>23</v>
      </c>
      <c r="AE2">
        <v>24</v>
      </c>
      <c r="AF2">
        <v>25</v>
      </c>
      <c r="AG2">
        <v>26</v>
      </c>
      <c r="AH2">
        <v>27</v>
      </c>
      <c r="AI2">
        <v>28</v>
      </c>
      <c r="AJ2">
        <v>29</v>
      </c>
      <c r="AK2">
        <v>30</v>
      </c>
    </row>
    <row r="4" spans="1:37" x14ac:dyDescent="0.3">
      <c r="A4" s="15">
        <f>'Notes &amp; Assumptions'!A14</f>
        <v>1</v>
      </c>
      <c r="C4" s="1" t="s">
        <v>115</v>
      </c>
      <c r="F4" t="s">
        <v>116</v>
      </c>
      <c r="G4" s="33" t="s">
        <v>114</v>
      </c>
      <c r="H4" s="33"/>
    </row>
    <row r="6" spans="1:37" x14ac:dyDescent="0.3">
      <c r="C6" s="1" t="s">
        <v>127</v>
      </c>
    </row>
    <row r="7" spans="1:37" x14ac:dyDescent="0.3">
      <c r="A7" s="15">
        <f>'Notes &amp; Assumptions'!A15</f>
        <v>2</v>
      </c>
      <c r="E7" s="11" t="s">
        <v>129</v>
      </c>
      <c r="F7" t="s">
        <v>146</v>
      </c>
      <c r="G7" s="11">
        <v>60</v>
      </c>
    </row>
    <row r="8" spans="1:37" x14ac:dyDescent="0.3">
      <c r="A8" s="15">
        <f>'Notes &amp; Assumptions'!A16</f>
        <v>3</v>
      </c>
      <c r="E8" s="11" t="s">
        <v>130</v>
      </c>
      <c r="F8" t="s">
        <v>146</v>
      </c>
      <c r="G8" s="11">
        <v>25</v>
      </c>
    </row>
    <row r="9" spans="1:37" x14ac:dyDescent="0.3">
      <c r="A9" s="15">
        <f>'Notes &amp; Assumptions'!A17</f>
        <v>4</v>
      </c>
      <c r="E9" s="11" t="s">
        <v>131</v>
      </c>
      <c r="F9" t="s">
        <v>146</v>
      </c>
      <c r="G9" s="11">
        <v>30</v>
      </c>
    </row>
    <row r="10" spans="1:37" x14ac:dyDescent="0.3">
      <c r="A10" s="15">
        <f>'Notes &amp; Assumptions'!A18</f>
        <v>5</v>
      </c>
      <c r="E10" t="s">
        <v>128</v>
      </c>
      <c r="F10" t="s">
        <v>146</v>
      </c>
      <c r="G10" s="11">
        <v>5</v>
      </c>
    </row>
    <row r="13" spans="1:37" x14ac:dyDescent="0.3">
      <c r="C13" s="1" t="s">
        <v>93</v>
      </c>
    </row>
    <row r="14" spans="1:37" x14ac:dyDescent="0.3">
      <c r="A14" s="15">
        <f>'Notes &amp; Assumptions'!A19</f>
        <v>6</v>
      </c>
      <c r="E14" t="s">
        <v>5</v>
      </c>
      <c r="F14" t="s">
        <v>8</v>
      </c>
      <c r="G14" s="18">
        <v>0.02</v>
      </c>
    </row>
    <row r="15" spans="1:37" x14ac:dyDescent="0.3">
      <c r="A15" s="15">
        <f>'Notes &amp; Assumptions'!A20</f>
        <v>7</v>
      </c>
      <c r="E15" t="s">
        <v>32</v>
      </c>
      <c r="F15" t="s">
        <v>8</v>
      </c>
      <c r="G15" s="18">
        <v>7.0000000000000007E-2</v>
      </c>
    </row>
    <row r="16" spans="1:37" x14ac:dyDescent="0.3">
      <c r="E16" t="s">
        <v>30</v>
      </c>
      <c r="F16" t="s">
        <v>8</v>
      </c>
      <c r="G16" s="19">
        <f>(1+G15)/(1+G14)-1</f>
        <v>4.9019607843137303E-2</v>
      </c>
    </row>
    <row r="17" spans="1:37" x14ac:dyDescent="0.3">
      <c r="E17" t="s">
        <v>172</v>
      </c>
      <c r="F17" t="s">
        <v>8</v>
      </c>
      <c r="G17" s="12">
        <v>0.5</v>
      </c>
    </row>
    <row r="18" spans="1:37" x14ac:dyDescent="0.3">
      <c r="A18" s="15">
        <f>'Notes &amp; Assumptions'!A22</f>
        <v>9</v>
      </c>
      <c r="E18" t="s">
        <v>16</v>
      </c>
      <c r="F18" t="s">
        <v>8</v>
      </c>
      <c r="G18" s="12">
        <v>0.3</v>
      </c>
      <c r="H18" s="12">
        <v>0.28999999999999998</v>
      </c>
      <c r="I18" s="12">
        <v>0.28000000000000003</v>
      </c>
      <c r="J18" s="12">
        <v>0.28000000000000003</v>
      </c>
      <c r="K18" s="12">
        <v>0.28000000000000003</v>
      </c>
      <c r="L18" s="12">
        <v>0.28000000000000003</v>
      </c>
      <c r="M18" s="12">
        <v>0.28000000000000003</v>
      </c>
      <c r="N18" s="12">
        <v>0.28000000000000003</v>
      </c>
      <c r="O18" s="12">
        <v>0.28000000000000003</v>
      </c>
      <c r="P18" s="12">
        <v>0.28000000000000003</v>
      </c>
      <c r="Q18" s="12">
        <v>0.28000000000000003</v>
      </c>
      <c r="R18" s="12">
        <v>0.28000000000000003</v>
      </c>
      <c r="S18" s="12">
        <v>0.28000000000000003</v>
      </c>
      <c r="T18" s="12">
        <v>0.28000000000000003</v>
      </c>
      <c r="U18" s="12">
        <v>0.28000000000000003</v>
      </c>
      <c r="V18" s="12">
        <v>0.28000000000000003</v>
      </c>
      <c r="W18" s="12">
        <v>0.28000000000000003</v>
      </c>
      <c r="X18" s="12">
        <v>0.28000000000000003</v>
      </c>
      <c r="Y18" s="12">
        <v>0.28000000000000003</v>
      </c>
      <c r="Z18" s="12">
        <v>0.28000000000000003</v>
      </c>
      <c r="AA18" s="12">
        <v>0.28000000000000003</v>
      </c>
      <c r="AB18" s="12">
        <v>0.28000000000000003</v>
      </c>
      <c r="AC18" s="12">
        <v>0.28000000000000003</v>
      </c>
      <c r="AD18" s="12">
        <v>0.28000000000000003</v>
      </c>
      <c r="AE18" s="12">
        <v>0.28000000000000003</v>
      </c>
      <c r="AF18" s="12">
        <v>0.28000000000000003</v>
      </c>
      <c r="AG18" s="12">
        <v>0.28000000000000003</v>
      </c>
      <c r="AH18" s="12">
        <v>0.28000000000000003</v>
      </c>
      <c r="AI18" s="12">
        <v>0.28000000000000003</v>
      </c>
      <c r="AJ18" s="12">
        <v>0.28000000000000003</v>
      </c>
      <c r="AK18" s="12">
        <v>0.28000000000000003</v>
      </c>
    </row>
    <row r="20" spans="1:37" x14ac:dyDescent="0.3">
      <c r="A20" s="15">
        <f>'Notes &amp; Assumptions'!A23</f>
        <v>10</v>
      </c>
      <c r="C20" s="1" t="s">
        <v>1</v>
      </c>
      <c r="D20" s="1"/>
    </row>
    <row r="21" spans="1:37" x14ac:dyDescent="0.3">
      <c r="E21" s="2" t="str">
        <f>E7</f>
        <v>Pipes</v>
      </c>
      <c r="F21" t="s">
        <v>7</v>
      </c>
      <c r="G21" s="11">
        <v>400000</v>
      </c>
      <c r="H21" s="11">
        <v>1000000</v>
      </c>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row>
    <row r="22" spans="1:37" x14ac:dyDescent="0.3">
      <c r="E22" s="2" t="str">
        <f>E8</f>
        <v>Pumps</v>
      </c>
      <c r="F22" t="s">
        <v>7</v>
      </c>
      <c r="G22" s="11"/>
      <c r="H22" s="11">
        <v>2000000</v>
      </c>
      <c r="I22" s="11">
        <v>100000</v>
      </c>
      <c r="J22" s="11">
        <v>40000</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row>
    <row r="23" spans="1:37" x14ac:dyDescent="0.3">
      <c r="E23" s="2" t="str">
        <f>E9</f>
        <v>Valves and Meters</v>
      </c>
      <c r="F23" t="s">
        <v>7</v>
      </c>
      <c r="G23" s="11"/>
      <c r="H23" s="11">
        <v>200000</v>
      </c>
      <c r="I23" s="11"/>
      <c r="J23" s="11">
        <v>10000</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row>
    <row r="24" spans="1:37" x14ac:dyDescent="0.3">
      <c r="E24" t="s">
        <v>128</v>
      </c>
      <c r="F24" t="s">
        <v>7</v>
      </c>
      <c r="G24" s="11">
        <v>10000000</v>
      </c>
      <c r="H24" s="11">
        <v>1000000</v>
      </c>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row>
    <row r="25" spans="1:37" x14ac:dyDescent="0.3">
      <c r="E25" t="s">
        <v>132</v>
      </c>
      <c r="F25" t="s">
        <v>7</v>
      </c>
      <c r="G25" s="11">
        <v>500000</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row>
    <row r="26" spans="1:37" x14ac:dyDescent="0.3">
      <c r="G26" s="2">
        <f>SUM(G21:G25)</f>
        <v>10900000</v>
      </c>
      <c r="H26" s="2">
        <f t="shared" ref="H26:AK26" si="0">SUM(H21:H25)</f>
        <v>4200000</v>
      </c>
      <c r="I26" s="2">
        <f t="shared" si="0"/>
        <v>100000</v>
      </c>
      <c r="J26" s="2">
        <f t="shared" si="0"/>
        <v>50000</v>
      </c>
      <c r="K26" s="2">
        <f t="shared" si="0"/>
        <v>0</v>
      </c>
      <c r="L26" s="2">
        <f t="shared" si="0"/>
        <v>0</v>
      </c>
      <c r="M26" s="2">
        <f t="shared" si="0"/>
        <v>0</v>
      </c>
      <c r="N26" s="2">
        <f t="shared" si="0"/>
        <v>0</v>
      </c>
      <c r="O26" s="2">
        <f t="shared" si="0"/>
        <v>0</v>
      </c>
      <c r="P26" s="2">
        <f t="shared" si="0"/>
        <v>0</v>
      </c>
      <c r="Q26" s="2">
        <f t="shared" si="0"/>
        <v>0</v>
      </c>
      <c r="R26" s="2">
        <f t="shared" si="0"/>
        <v>0</v>
      </c>
      <c r="S26" s="2">
        <f t="shared" si="0"/>
        <v>0</v>
      </c>
      <c r="T26" s="2">
        <f t="shared" si="0"/>
        <v>0</v>
      </c>
      <c r="U26" s="2">
        <f t="shared" si="0"/>
        <v>0</v>
      </c>
      <c r="V26" s="2">
        <f t="shared" si="0"/>
        <v>0</v>
      </c>
      <c r="W26" s="2">
        <f t="shared" si="0"/>
        <v>0</v>
      </c>
      <c r="X26" s="2">
        <f t="shared" si="0"/>
        <v>0</v>
      </c>
      <c r="Y26" s="2">
        <f t="shared" si="0"/>
        <v>0</v>
      </c>
      <c r="Z26" s="2">
        <f t="shared" si="0"/>
        <v>0</v>
      </c>
      <c r="AA26" s="2">
        <f t="shared" si="0"/>
        <v>0</v>
      </c>
      <c r="AB26" s="2">
        <f t="shared" si="0"/>
        <v>0</v>
      </c>
      <c r="AC26" s="2">
        <f t="shared" si="0"/>
        <v>0</v>
      </c>
      <c r="AD26" s="2">
        <f t="shared" si="0"/>
        <v>0</v>
      </c>
      <c r="AE26" s="2">
        <f t="shared" si="0"/>
        <v>0</v>
      </c>
      <c r="AF26" s="2">
        <f t="shared" si="0"/>
        <v>0</v>
      </c>
      <c r="AG26" s="2">
        <f t="shared" si="0"/>
        <v>0</v>
      </c>
      <c r="AH26" s="2">
        <f t="shared" si="0"/>
        <v>0</v>
      </c>
      <c r="AI26" s="2">
        <f t="shared" si="0"/>
        <v>0</v>
      </c>
      <c r="AJ26" s="2">
        <f t="shared" si="0"/>
        <v>0</v>
      </c>
      <c r="AK26" s="2">
        <f t="shared" si="0"/>
        <v>0</v>
      </c>
    </row>
    <row r="27" spans="1:37" x14ac:dyDescent="0.3">
      <c r="G27" s="2"/>
      <c r="H27" s="2"/>
      <c r="I27" s="2"/>
      <c r="J27" s="2"/>
      <c r="K27" s="2"/>
      <c r="L27" s="2"/>
      <c r="M27" s="2"/>
      <c r="N27" s="2"/>
      <c r="O27" s="2"/>
      <c r="P27" s="2"/>
      <c r="Q27" s="2"/>
    </row>
    <row r="28" spans="1:37" x14ac:dyDescent="0.3">
      <c r="D28" s="3" t="s">
        <v>133</v>
      </c>
      <c r="G28" s="2"/>
      <c r="H28" s="2"/>
      <c r="I28" s="2"/>
      <c r="J28" s="2"/>
      <c r="K28" s="2"/>
      <c r="L28" s="2"/>
      <c r="M28" s="2"/>
      <c r="N28" s="2"/>
      <c r="O28" s="2"/>
      <c r="P28" s="2"/>
      <c r="Q28" s="2"/>
    </row>
    <row r="29" spans="1:37" x14ac:dyDescent="0.3">
      <c r="E29" s="2" t="str">
        <f>E21</f>
        <v>Pipes</v>
      </c>
      <c r="F29" t="s">
        <v>7</v>
      </c>
      <c r="G29" s="2">
        <f t="shared" ref="G29:AK29" si="1">G21/$G7+IF((G$2-$G7+1)&gt;0,-INDEX($G21:$AK21,1,(G$2-$G7+1))/$G7,0)</f>
        <v>6666.666666666667</v>
      </c>
      <c r="H29" s="2">
        <f t="shared" si="1"/>
        <v>16666.666666666668</v>
      </c>
      <c r="I29" s="2">
        <f t="shared" si="1"/>
        <v>0</v>
      </c>
      <c r="J29" s="2">
        <f t="shared" si="1"/>
        <v>0</v>
      </c>
      <c r="K29" s="2">
        <f t="shared" si="1"/>
        <v>0</v>
      </c>
      <c r="L29" s="2">
        <f t="shared" si="1"/>
        <v>0</v>
      </c>
      <c r="M29" s="2">
        <f t="shared" si="1"/>
        <v>0</v>
      </c>
      <c r="N29" s="2">
        <f t="shared" si="1"/>
        <v>0</v>
      </c>
      <c r="O29" s="2">
        <f t="shared" si="1"/>
        <v>0</v>
      </c>
      <c r="P29" s="2">
        <f t="shared" si="1"/>
        <v>0</v>
      </c>
      <c r="Q29" s="2">
        <f t="shared" si="1"/>
        <v>0</v>
      </c>
      <c r="R29" s="2">
        <f t="shared" si="1"/>
        <v>0</v>
      </c>
      <c r="S29" s="2">
        <f t="shared" si="1"/>
        <v>0</v>
      </c>
      <c r="T29" s="2">
        <f t="shared" si="1"/>
        <v>0</v>
      </c>
      <c r="U29" s="2">
        <f t="shared" si="1"/>
        <v>0</v>
      </c>
      <c r="V29" s="2">
        <f t="shared" si="1"/>
        <v>0</v>
      </c>
      <c r="W29" s="2">
        <f t="shared" si="1"/>
        <v>0</v>
      </c>
      <c r="X29" s="2">
        <f t="shared" si="1"/>
        <v>0</v>
      </c>
      <c r="Y29" s="2">
        <f t="shared" si="1"/>
        <v>0</v>
      </c>
      <c r="Z29" s="2">
        <f t="shared" si="1"/>
        <v>0</v>
      </c>
      <c r="AA29" s="2">
        <f t="shared" si="1"/>
        <v>0</v>
      </c>
      <c r="AB29" s="2">
        <f t="shared" si="1"/>
        <v>0</v>
      </c>
      <c r="AC29" s="2">
        <f t="shared" si="1"/>
        <v>0</v>
      </c>
      <c r="AD29" s="2">
        <f t="shared" si="1"/>
        <v>0</v>
      </c>
      <c r="AE29" s="2">
        <f t="shared" si="1"/>
        <v>0</v>
      </c>
      <c r="AF29" s="2">
        <f t="shared" si="1"/>
        <v>0</v>
      </c>
      <c r="AG29" s="2">
        <f t="shared" si="1"/>
        <v>0</v>
      </c>
      <c r="AH29" s="2">
        <f t="shared" si="1"/>
        <v>0</v>
      </c>
      <c r="AI29" s="2">
        <f t="shared" si="1"/>
        <v>0</v>
      </c>
      <c r="AJ29" s="2">
        <f t="shared" si="1"/>
        <v>0</v>
      </c>
      <c r="AK29" s="2">
        <f t="shared" si="1"/>
        <v>0</v>
      </c>
    </row>
    <row r="30" spans="1:37" x14ac:dyDescent="0.3">
      <c r="E30" s="2" t="str">
        <f t="shared" ref="E30:E32" si="2">E22</f>
        <v>Pumps</v>
      </c>
      <c r="F30" t="s">
        <v>7</v>
      </c>
      <c r="G30" s="2">
        <f t="shared" ref="G30:AK30" si="3">G22/$G8+IF((G$2-$G8+1)&gt;0,-INDEX($G22:$AK22,1,(G$2-$G8+1))/$G8,0)</f>
        <v>0</v>
      </c>
      <c r="H30" s="2">
        <f t="shared" si="3"/>
        <v>80000</v>
      </c>
      <c r="I30" s="2">
        <f t="shared" si="3"/>
        <v>4000</v>
      </c>
      <c r="J30" s="2">
        <f t="shared" si="3"/>
        <v>1600</v>
      </c>
      <c r="K30" s="2">
        <f t="shared" si="3"/>
        <v>0</v>
      </c>
      <c r="L30" s="2">
        <f t="shared" si="3"/>
        <v>0</v>
      </c>
      <c r="M30" s="2">
        <f t="shared" si="3"/>
        <v>0</v>
      </c>
      <c r="N30" s="2">
        <f t="shared" si="3"/>
        <v>0</v>
      </c>
      <c r="O30" s="2">
        <f t="shared" si="3"/>
        <v>0</v>
      </c>
      <c r="P30" s="2">
        <f t="shared" si="3"/>
        <v>0</v>
      </c>
      <c r="Q30" s="2">
        <f t="shared" si="3"/>
        <v>0</v>
      </c>
      <c r="R30" s="2">
        <f t="shared" si="3"/>
        <v>0</v>
      </c>
      <c r="S30" s="2">
        <f t="shared" si="3"/>
        <v>0</v>
      </c>
      <c r="T30" s="2">
        <f t="shared" si="3"/>
        <v>0</v>
      </c>
      <c r="U30" s="2">
        <f t="shared" si="3"/>
        <v>0</v>
      </c>
      <c r="V30" s="2">
        <f t="shared" si="3"/>
        <v>0</v>
      </c>
      <c r="W30" s="2">
        <f t="shared" si="3"/>
        <v>0</v>
      </c>
      <c r="X30" s="2">
        <f t="shared" si="3"/>
        <v>0</v>
      </c>
      <c r="Y30" s="2">
        <f t="shared" si="3"/>
        <v>0</v>
      </c>
      <c r="Z30" s="2">
        <f t="shared" si="3"/>
        <v>0</v>
      </c>
      <c r="AA30" s="2">
        <f t="shared" si="3"/>
        <v>0</v>
      </c>
      <c r="AB30" s="2">
        <f t="shared" si="3"/>
        <v>0</v>
      </c>
      <c r="AC30" s="2">
        <f t="shared" si="3"/>
        <v>0</v>
      </c>
      <c r="AD30" s="2">
        <f t="shared" si="3"/>
        <v>0</v>
      </c>
      <c r="AE30" s="2">
        <f t="shared" si="3"/>
        <v>0</v>
      </c>
      <c r="AF30" s="2">
        <f t="shared" si="3"/>
        <v>0</v>
      </c>
      <c r="AG30" s="2">
        <f t="shared" si="3"/>
        <v>-80000</v>
      </c>
      <c r="AH30" s="2">
        <f t="shared" si="3"/>
        <v>-4000</v>
      </c>
      <c r="AI30" s="2">
        <f t="shared" si="3"/>
        <v>-1600</v>
      </c>
      <c r="AJ30" s="2">
        <f t="shared" si="3"/>
        <v>0</v>
      </c>
      <c r="AK30" s="2">
        <f t="shared" si="3"/>
        <v>0</v>
      </c>
    </row>
    <row r="31" spans="1:37" x14ac:dyDescent="0.3">
      <c r="E31" s="2" t="str">
        <f t="shared" si="2"/>
        <v>Valves and Meters</v>
      </c>
      <c r="F31" t="s">
        <v>7</v>
      </c>
      <c r="G31" s="2">
        <f t="shared" ref="G31:AK31" si="4">G23/$G9+IF((G$2-$G9+1)&gt;0,-INDEX($G23:$AK23,1,(G$2-$G9+1))/$G9,0)</f>
        <v>0</v>
      </c>
      <c r="H31" s="2">
        <f t="shared" si="4"/>
        <v>6666.666666666667</v>
      </c>
      <c r="I31" s="2">
        <f t="shared" si="4"/>
        <v>0</v>
      </c>
      <c r="J31" s="2">
        <f t="shared" si="4"/>
        <v>333.33333333333331</v>
      </c>
      <c r="K31" s="2">
        <f t="shared" si="4"/>
        <v>0</v>
      </c>
      <c r="L31" s="2">
        <f t="shared" si="4"/>
        <v>0</v>
      </c>
      <c r="M31" s="2">
        <f t="shared" si="4"/>
        <v>0</v>
      </c>
      <c r="N31" s="2">
        <f t="shared" si="4"/>
        <v>0</v>
      </c>
      <c r="O31" s="2">
        <f t="shared" si="4"/>
        <v>0</v>
      </c>
      <c r="P31" s="2">
        <f t="shared" si="4"/>
        <v>0</v>
      </c>
      <c r="Q31" s="2">
        <f t="shared" si="4"/>
        <v>0</v>
      </c>
      <c r="R31" s="2">
        <f t="shared" si="4"/>
        <v>0</v>
      </c>
      <c r="S31" s="2">
        <f t="shared" si="4"/>
        <v>0</v>
      </c>
      <c r="T31" s="2">
        <f t="shared" si="4"/>
        <v>0</v>
      </c>
      <c r="U31" s="2">
        <f t="shared" si="4"/>
        <v>0</v>
      </c>
      <c r="V31" s="2">
        <f t="shared" si="4"/>
        <v>0</v>
      </c>
      <c r="W31" s="2">
        <f t="shared" si="4"/>
        <v>0</v>
      </c>
      <c r="X31" s="2">
        <f t="shared" si="4"/>
        <v>0</v>
      </c>
      <c r="Y31" s="2">
        <f t="shared" si="4"/>
        <v>0</v>
      </c>
      <c r="Z31" s="2">
        <f t="shared" si="4"/>
        <v>0</v>
      </c>
      <c r="AA31" s="2">
        <f t="shared" si="4"/>
        <v>0</v>
      </c>
      <c r="AB31" s="2">
        <f t="shared" si="4"/>
        <v>0</v>
      </c>
      <c r="AC31" s="2">
        <f t="shared" si="4"/>
        <v>0</v>
      </c>
      <c r="AD31" s="2">
        <f t="shared" si="4"/>
        <v>0</v>
      </c>
      <c r="AE31" s="2">
        <f t="shared" si="4"/>
        <v>0</v>
      </c>
      <c r="AF31" s="2">
        <f t="shared" si="4"/>
        <v>0</v>
      </c>
      <c r="AG31" s="2">
        <f t="shared" si="4"/>
        <v>0</v>
      </c>
      <c r="AH31" s="2">
        <f t="shared" si="4"/>
        <v>0</v>
      </c>
      <c r="AI31" s="2">
        <f t="shared" si="4"/>
        <v>0</v>
      </c>
      <c r="AJ31" s="2">
        <f t="shared" si="4"/>
        <v>0</v>
      </c>
      <c r="AK31" s="2">
        <f t="shared" si="4"/>
        <v>0</v>
      </c>
    </row>
    <row r="32" spans="1:37" x14ac:dyDescent="0.3">
      <c r="E32" s="2" t="str">
        <f t="shared" si="2"/>
        <v>Temporary Assets</v>
      </c>
      <c r="F32" t="s">
        <v>7</v>
      </c>
      <c r="G32" s="2">
        <f t="shared" ref="G32:AK32" si="5">G24/$G10+IF((G$2-$G10+1)&gt;0,-INDEX($G24:$AK24,1,(G$2-$G10+1))/$G10,0)</f>
        <v>2000000</v>
      </c>
      <c r="H32" s="2">
        <f t="shared" si="5"/>
        <v>200000</v>
      </c>
      <c r="I32" s="2">
        <f t="shared" si="5"/>
        <v>0</v>
      </c>
      <c r="J32" s="2">
        <f t="shared" si="5"/>
        <v>0</v>
      </c>
      <c r="K32" s="2">
        <f t="shared" si="5"/>
        <v>0</v>
      </c>
      <c r="L32" s="2">
        <f t="shared" si="5"/>
        <v>-2000000</v>
      </c>
      <c r="M32" s="2">
        <f t="shared" si="5"/>
        <v>-200000</v>
      </c>
      <c r="N32" s="2">
        <f t="shared" si="5"/>
        <v>0</v>
      </c>
      <c r="O32" s="2">
        <f t="shared" si="5"/>
        <v>0</v>
      </c>
      <c r="P32" s="2">
        <f t="shared" si="5"/>
        <v>0</v>
      </c>
      <c r="Q32" s="2">
        <f t="shared" si="5"/>
        <v>0</v>
      </c>
      <c r="R32" s="2">
        <f t="shared" si="5"/>
        <v>0</v>
      </c>
      <c r="S32" s="2">
        <f t="shared" si="5"/>
        <v>0</v>
      </c>
      <c r="T32" s="2">
        <f t="shared" si="5"/>
        <v>0</v>
      </c>
      <c r="U32" s="2">
        <f t="shared" si="5"/>
        <v>0</v>
      </c>
      <c r="V32" s="2">
        <f t="shared" si="5"/>
        <v>0</v>
      </c>
      <c r="W32" s="2">
        <f t="shared" si="5"/>
        <v>0</v>
      </c>
      <c r="X32" s="2">
        <f t="shared" si="5"/>
        <v>0</v>
      </c>
      <c r="Y32" s="2">
        <f t="shared" si="5"/>
        <v>0</v>
      </c>
      <c r="Z32" s="2">
        <f t="shared" si="5"/>
        <v>0</v>
      </c>
      <c r="AA32" s="2">
        <f t="shared" si="5"/>
        <v>0</v>
      </c>
      <c r="AB32" s="2">
        <f t="shared" si="5"/>
        <v>0</v>
      </c>
      <c r="AC32" s="2">
        <f t="shared" si="5"/>
        <v>0</v>
      </c>
      <c r="AD32" s="2">
        <f t="shared" si="5"/>
        <v>0</v>
      </c>
      <c r="AE32" s="2">
        <f t="shared" si="5"/>
        <v>0</v>
      </c>
      <c r="AF32" s="2">
        <f t="shared" si="5"/>
        <v>0</v>
      </c>
      <c r="AG32" s="2">
        <f t="shared" si="5"/>
        <v>0</v>
      </c>
      <c r="AH32" s="2">
        <f t="shared" si="5"/>
        <v>0</v>
      </c>
      <c r="AI32" s="2">
        <f t="shared" si="5"/>
        <v>0</v>
      </c>
      <c r="AJ32" s="2">
        <f t="shared" si="5"/>
        <v>0</v>
      </c>
      <c r="AK32" s="2">
        <f t="shared" si="5"/>
        <v>0</v>
      </c>
    </row>
    <row r="33" spans="1:37" x14ac:dyDescent="0.3">
      <c r="G33" s="2"/>
      <c r="H33" s="2"/>
      <c r="I33" s="2"/>
      <c r="J33" s="2"/>
      <c r="K33" s="2"/>
      <c r="L33" s="2"/>
      <c r="M33" s="2"/>
      <c r="N33" s="2"/>
      <c r="O33" s="2"/>
      <c r="P33" s="2"/>
      <c r="Q33" s="2"/>
    </row>
    <row r="34" spans="1:37" x14ac:dyDescent="0.3">
      <c r="D34" s="3" t="s">
        <v>134</v>
      </c>
      <c r="F34" t="s">
        <v>7</v>
      </c>
      <c r="G34" s="2">
        <f>SUM($G$29:G32)</f>
        <v>2006666.6666666667</v>
      </c>
      <c r="H34" s="2">
        <f>SUM($G$29:H32)</f>
        <v>2310000</v>
      </c>
      <c r="I34" s="2">
        <f>SUM($G$29:I32)</f>
        <v>2314000</v>
      </c>
      <c r="J34" s="2">
        <f>SUM($G$29:J32)</f>
        <v>2315933.3333333335</v>
      </c>
      <c r="K34" s="2">
        <f>SUM($G$29:K32)</f>
        <v>2315933.3333333335</v>
      </c>
      <c r="L34" s="2">
        <f>SUM($G$29:L32)</f>
        <v>315933.33333333349</v>
      </c>
      <c r="M34" s="2">
        <f>SUM($G$29:M32)</f>
        <v>115933.33333333349</v>
      </c>
      <c r="N34" s="2">
        <f>SUM($G$29:N32)</f>
        <v>115933.33333333349</v>
      </c>
      <c r="O34" s="2">
        <f>SUM($G$29:O32)</f>
        <v>115933.33333333349</v>
      </c>
      <c r="P34" s="2">
        <f>SUM($G$29:P32)</f>
        <v>115933.33333333349</v>
      </c>
      <c r="Q34" s="2">
        <f>SUM($G$29:Q32)</f>
        <v>115933.33333333349</v>
      </c>
      <c r="R34" s="2">
        <f>SUM($G$29:R32)</f>
        <v>115933.33333333349</v>
      </c>
      <c r="S34" s="2">
        <f>SUM($G$29:S32)</f>
        <v>115933.33333333349</v>
      </c>
      <c r="T34" s="2">
        <f>SUM($G$29:T32)</f>
        <v>115933.33333333349</v>
      </c>
      <c r="U34" s="2">
        <f>SUM($G$29:U32)</f>
        <v>115933.33333333349</v>
      </c>
      <c r="V34" s="2">
        <f>SUM($G$29:V32)</f>
        <v>115933.33333333349</v>
      </c>
      <c r="W34" s="2">
        <f>SUM($G$29:W32)</f>
        <v>115933.33333333349</v>
      </c>
      <c r="X34" s="2">
        <f>SUM($G$29:X32)</f>
        <v>115933.33333333349</v>
      </c>
      <c r="Y34" s="2">
        <f>SUM($G$29:Y32)</f>
        <v>115933.33333333349</v>
      </c>
      <c r="Z34" s="2">
        <f>SUM($G$29:Z32)</f>
        <v>115933.33333333349</v>
      </c>
      <c r="AA34" s="2">
        <f>SUM($G$29:AA32)</f>
        <v>115933.33333333349</v>
      </c>
      <c r="AB34" s="2">
        <f>SUM($G$29:AB32)</f>
        <v>115933.33333333349</v>
      </c>
      <c r="AC34" s="2">
        <f>SUM($G$29:AC32)</f>
        <v>115933.33333333349</v>
      </c>
      <c r="AD34" s="2">
        <f>SUM($G$29:AD32)</f>
        <v>115933.33333333349</v>
      </c>
      <c r="AE34" s="2">
        <f>SUM($G$29:AE32)</f>
        <v>115933.33333333349</v>
      </c>
      <c r="AF34" s="2">
        <f>SUM($G$29:AF32)</f>
        <v>115933.33333333349</v>
      </c>
      <c r="AG34" s="2">
        <f>SUM($G$29:AG32)</f>
        <v>35933.333333333023</v>
      </c>
      <c r="AH34" s="2">
        <f>SUM($G$29:AH32)</f>
        <v>31933.333333333023</v>
      </c>
      <c r="AI34" s="2">
        <f>SUM($G$29:AI32)</f>
        <v>30333.333333333023</v>
      </c>
      <c r="AJ34" s="2">
        <f>SUM($G$29:AJ32)</f>
        <v>30333.333333333023</v>
      </c>
      <c r="AK34" s="2">
        <f>SUM($G$29:AK32)</f>
        <v>30333.333333333023</v>
      </c>
    </row>
    <row r="35" spans="1:37" x14ac:dyDescent="0.3">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x14ac:dyDescent="0.3">
      <c r="A36" s="15">
        <f>'Notes &amp; Assumptions'!A24</f>
        <v>11</v>
      </c>
      <c r="C36" s="1" t="s">
        <v>108</v>
      </c>
      <c r="D36" s="1"/>
    </row>
    <row r="37" spans="1:37" x14ac:dyDescent="0.3">
      <c r="E37" s="2" t="str">
        <f>E7</f>
        <v>Pipes</v>
      </c>
      <c r="F37" t="s">
        <v>7</v>
      </c>
      <c r="G37" s="11">
        <v>400000</v>
      </c>
      <c r="H37" s="11">
        <v>1000000</v>
      </c>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row>
    <row r="38" spans="1:37" x14ac:dyDescent="0.3">
      <c r="E38" s="2" t="str">
        <f>E8</f>
        <v>Pumps</v>
      </c>
      <c r="F38" t="s">
        <v>7</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row>
    <row r="39" spans="1:37" x14ac:dyDescent="0.3">
      <c r="E39" s="2" t="str">
        <f>E9</f>
        <v>Valves and Meters</v>
      </c>
      <c r="F39" t="s">
        <v>7</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row>
    <row r="40" spans="1:37" x14ac:dyDescent="0.3">
      <c r="E40" s="2" t="str">
        <f>E10</f>
        <v>Temporary Assets</v>
      </c>
      <c r="F40" t="s">
        <v>7</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row>
    <row r="41" spans="1:37" x14ac:dyDescent="0.3">
      <c r="E41" t="s">
        <v>132</v>
      </c>
      <c r="F41" t="s">
        <v>7</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row>
    <row r="42" spans="1:37" x14ac:dyDescent="0.3">
      <c r="G42" s="2">
        <f>SUM(G37:G41)</f>
        <v>400000</v>
      </c>
      <c r="H42" s="2">
        <f t="shared" ref="H42:AK42" si="6">SUM(H37:H41)</f>
        <v>1000000</v>
      </c>
      <c r="I42" s="2">
        <f t="shared" si="6"/>
        <v>0</v>
      </c>
      <c r="J42" s="2">
        <f t="shared" si="6"/>
        <v>0</v>
      </c>
      <c r="K42" s="2">
        <f t="shared" si="6"/>
        <v>0</v>
      </c>
      <c r="L42" s="2">
        <f t="shared" si="6"/>
        <v>0</v>
      </c>
      <c r="M42" s="2">
        <f t="shared" si="6"/>
        <v>0</v>
      </c>
      <c r="N42" s="2">
        <f t="shared" si="6"/>
        <v>0</v>
      </c>
      <c r="O42" s="2">
        <f t="shared" si="6"/>
        <v>0</v>
      </c>
      <c r="P42" s="2">
        <f t="shared" si="6"/>
        <v>0</v>
      </c>
      <c r="Q42" s="2">
        <f t="shared" si="6"/>
        <v>0</v>
      </c>
      <c r="R42" s="2">
        <f t="shared" si="6"/>
        <v>0</v>
      </c>
      <c r="S42" s="2">
        <f t="shared" si="6"/>
        <v>0</v>
      </c>
      <c r="T42" s="2">
        <f t="shared" si="6"/>
        <v>0</v>
      </c>
      <c r="U42" s="2">
        <f t="shared" si="6"/>
        <v>0</v>
      </c>
      <c r="V42" s="2">
        <f t="shared" si="6"/>
        <v>0</v>
      </c>
      <c r="W42" s="2">
        <f t="shared" si="6"/>
        <v>0</v>
      </c>
      <c r="X42" s="2">
        <f t="shared" si="6"/>
        <v>0</v>
      </c>
      <c r="Y42" s="2">
        <f t="shared" si="6"/>
        <v>0</v>
      </c>
      <c r="Z42" s="2">
        <f t="shared" si="6"/>
        <v>0</v>
      </c>
      <c r="AA42" s="2">
        <f t="shared" si="6"/>
        <v>0</v>
      </c>
      <c r="AB42" s="2">
        <f t="shared" si="6"/>
        <v>0</v>
      </c>
      <c r="AC42" s="2">
        <f t="shared" si="6"/>
        <v>0</v>
      </c>
      <c r="AD42" s="2">
        <f t="shared" si="6"/>
        <v>0</v>
      </c>
      <c r="AE42" s="2">
        <f t="shared" si="6"/>
        <v>0</v>
      </c>
      <c r="AF42" s="2">
        <f t="shared" si="6"/>
        <v>0</v>
      </c>
      <c r="AG42" s="2">
        <f t="shared" si="6"/>
        <v>0</v>
      </c>
      <c r="AH42" s="2">
        <f t="shared" si="6"/>
        <v>0</v>
      </c>
      <c r="AI42" s="2">
        <f t="shared" si="6"/>
        <v>0</v>
      </c>
      <c r="AJ42" s="2">
        <f t="shared" si="6"/>
        <v>0</v>
      </c>
      <c r="AK42" s="2">
        <f t="shared" si="6"/>
        <v>0</v>
      </c>
    </row>
    <row r="43" spans="1:37" x14ac:dyDescent="0.3">
      <c r="G43" s="2"/>
      <c r="H43" s="2"/>
      <c r="I43" s="2"/>
      <c r="J43" s="2"/>
      <c r="K43" s="2"/>
      <c r="L43" s="2"/>
      <c r="M43" s="2"/>
      <c r="N43" s="2"/>
      <c r="O43" s="2"/>
      <c r="P43" s="2"/>
      <c r="Q43" s="2"/>
    </row>
    <row r="44" spans="1:37" x14ac:dyDescent="0.3">
      <c r="D44" s="3" t="s">
        <v>135</v>
      </c>
      <c r="G44" s="2"/>
      <c r="H44" s="2"/>
      <c r="I44" s="2"/>
      <c r="J44" s="2"/>
      <c r="K44" s="2"/>
      <c r="L44" s="2"/>
      <c r="M44" s="2"/>
      <c r="N44" s="2"/>
      <c r="O44" s="2"/>
      <c r="P44" s="2"/>
      <c r="Q44" s="2"/>
    </row>
    <row r="45" spans="1:37" x14ac:dyDescent="0.3">
      <c r="E45" s="2" t="str">
        <f>E37</f>
        <v>Pipes</v>
      </c>
      <c r="F45" t="s">
        <v>7</v>
      </c>
      <c r="G45" s="2">
        <f t="shared" ref="G45:AK45" si="7">G37/$G7+IF((G$2-$G7+1)&gt;0,-INDEX($G37:$AK37,1,(G$2-$G7+1))/$G7,0)</f>
        <v>6666.666666666667</v>
      </c>
      <c r="H45" s="2">
        <f t="shared" si="7"/>
        <v>16666.666666666668</v>
      </c>
      <c r="I45" s="2">
        <f t="shared" si="7"/>
        <v>0</v>
      </c>
      <c r="J45" s="2">
        <f t="shared" si="7"/>
        <v>0</v>
      </c>
      <c r="K45" s="2">
        <f t="shared" si="7"/>
        <v>0</v>
      </c>
      <c r="L45" s="2">
        <f t="shared" si="7"/>
        <v>0</v>
      </c>
      <c r="M45" s="2">
        <f t="shared" si="7"/>
        <v>0</v>
      </c>
      <c r="N45" s="2">
        <f t="shared" si="7"/>
        <v>0</v>
      </c>
      <c r="O45" s="2">
        <f t="shared" si="7"/>
        <v>0</v>
      </c>
      <c r="P45" s="2">
        <f t="shared" si="7"/>
        <v>0</v>
      </c>
      <c r="Q45" s="2">
        <f t="shared" si="7"/>
        <v>0</v>
      </c>
      <c r="R45" s="2">
        <f t="shared" si="7"/>
        <v>0</v>
      </c>
      <c r="S45" s="2">
        <f t="shared" si="7"/>
        <v>0</v>
      </c>
      <c r="T45" s="2">
        <f t="shared" si="7"/>
        <v>0</v>
      </c>
      <c r="U45" s="2">
        <f t="shared" si="7"/>
        <v>0</v>
      </c>
      <c r="V45" s="2">
        <f t="shared" si="7"/>
        <v>0</v>
      </c>
      <c r="W45" s="2">
        <f t="shared" si="7"/>
        <v>0</v>
      </c>
      <c r="X45" s="2">
        <f t="shared" si="7"/>
        <v>0</v>
      </c>
      <c r="Y45" s="2">
        <f t="shared" si="7"/>
        <v>0</v>
      </c>
      <c r="Z45" s="2">
        <f t="shared" si="7"/>
        <v>0</v>
      </c>
      <c r="AA45" s="2">
        <f t="shared" si="7"/>
        <v>0</v>
      </c>
      <c r="AB45" s="2">
        <f t="shared" si="7"/>
        <v>0</v>
      </c>
      <c r="AC45" s="2">
        <f t="shared" si="7"/>
        <v>0</v>
      </c>
      <c r="AD45" s="2">
        <f t="shared" si="7"/>
        <v>0</v>
      </c>
      <c r="AE45" s="2">
        <f t="shared" si="7"/>
        <v>0</v>
      </c>
      <c r="AF45" s="2">
        <f t="shared" si="7"/>
        <v>0</v>
      </c>
      <c r="AG45" s="2">
        <f t="shared" si="7"/>
        <v>0</v>
      </c>
      <c r="AH45" s="2">
        <f t="shared" si="7"/>
        <v>0</v>
      </c>
      <c r="AI45" s="2">
        <f t="shared" si="7"/>
        <v>0</v>
      </c>
      <c r="AJ45" s="2">
        <f t="shared" si="7"/>
        <v>0</v>
      </c>
      <c r="AK45" s="2">
        <f t="shared" si="7"/>
        <v>0</v>
      </c>
    </row>
    <row r="46" spans="1:37" x14ac:dyDescent="0.3">
      <c r="E46" s="2" t="str">
        <f t="shared" ref="E46:E48" si="8">E38</f>
        <v>Pumps</v>
      </c>
      <c r="F46" t="s">
        <v>7</v>
      </c>
      <c r="G46" s="2">
        <f t="shared" ref="G46:AK46" si="9">G38/$G8+IF((G$2-$G8+1)&gt;0,-INDEX($G38:$AK38,1,(G$2-$G8+1))/$G8,0)</f>
        <v>0</v>
      </c>
      <c r="H46" s="2">
        <f t="shared" si="9"/>
        <v>0</v>
      </c>
      <c r="I46" s="2">
        <f t="shared" si="9"/>
        <v>0</v>
      </c>
      <c r="J46" s="2">
        <f t="shared" si="9"/>
        <v>0</v>
      </c>
      <c r="K46" s="2">
        <f t="shared" si="9"/>
        <v>0</v>
      </c>
      <c r="L46" s="2">
        <f t="shared" si="9"/>
        <v>0</v>
      </c>
      <c r="M46" s="2">
        <f t="shared" si="9"/>
        <v>0</v>
      </c>
      <c r="N46" s="2">
        <f t="shared" si="9"/>
        <v>0</v>
      </c>
      <c r="O46" s="2">
        <f t="shared" si="9"/>
        <v>0</v>
      </c>
      <c r="P46" s="2">
        <f t="shared" si="9"/>
        <v>0</v>
      </c>
      <c r="Q46" s="2">
        <f t="shared" si="9"/>
        <v>0</v>
      </c>
      <c r="R46" s="2">
        <f t="shared" si="9"/>
        <v>0</v>
      </c>
      <c r="S46" s="2">
        <f t="shared" si="9"/>
        <v>0</v>
      </c>
      <c r="T46" s="2">
        <f t="shared" si="9"/>
        <v>0</v>
      </c>
      <c r="U46" s="2">
        <f t="shared" si="9"/>
        <v>0</v>
      </c>
      <c r="V46" s="2">
        <f t="shared" si="9"/>
        <v>0</v>
      </c>
      <c r="W46" s="2">
        <f t="shared" si="9"/>
        <v>0</v>
      </c>
      <c r="X46" s="2">
        <f t="shared" si="9"/>
        <v>0</v>
      </c>
      <c r="Y46" s="2">
        <f t="shared" si="9"/>
        <v>0</v>
      </c>
      <c r="Z46" s="2">
        <f t="shared" si="9"/>
        <v>0</v>
      </c>
      <c r="AA46" s="2">
        <f t="shared" si="9"/>
        <v>0</v>
      </c>
      <c r="AB46" s="2">
        <f t="shared" si="9"/>
        <v>0</v>
      </c>
      <c r="AC46" s="2">
        <f t="shared" si="9"/>
        <v>0</v>
      </c>
      <c r="AD46" s="2">
        <f t="shared" si="9"/>
        <v>0</v>
      </c>
      <c r="AE46" s="2">
        <f t="shared" si="9"/>
        <v>0</v>
      </c>
      <c r="AF46" s="2">
        <f t="shared" si="9"/>
        <v>0</v>
      </c>
      <c r="AG46" s="2">
        <f t="shared" si="9"/>
        <v>0</v>
      </c>
      <c r="AH46" s="2">
        <f t="shared" si="9"/>
        <v>0</v>
      </c>
      <c r="AI46" s="2">
        <f t="shared" si="9"/>
        <v>0</v>
      </c>
      <c r="AJ46" s="2">
        <f t="shared" si="9"/>
        <v>0</v>
      </c>
      <c r="AK46" s="2">
        <f t="shared" si="9"/>
        <v>0</v>
      </c>
    </row>
    <row r="47" spans="1:37" x14ac:dyDescent="0.3">
      <c r="E47" s="2" t="str">
        <f t="shared" si="8"/>
        <v>Valves and Meters</v>
      </c>
      <c r="F47" t="s">
        <v>7</v>
      </c>
      <c r="G47" s="2">
        <f t="shared" ref="G47:AK47" si="10">G39/$G9+IF((G$2-$G9+1)&gt;0,-INDEX($G39:$AK39,1,(G$2-$G9+1))/$G9,0)</f>
        <v>0</v>
      </c>
      <c r="H47" s="2">
        <f t="shared" si="10"/>
        <v>0</v>
      </c>
      <c r="I47" s="2">
        <f t="shared" si="10"/>
        <v>0</v>
      </c>
      <c r="J47" s="2">
        <f t="shared" si="10"/>
        <v>0</v>
      </c>
      <c r="K47" s="2">
        <f t="shared" si="10"/>
        <v>0</v>
      </c>
      <c r="L47" s="2">
        <f t="shared" si="10"/>
        <v>0</v>
      </c>
      <c r="M47" s="2">
        <f t="shared" si="10"/>
        <v>0</v>
      </c>
      <c r="N47" s="2">
        <f t="shared" si="10"/>
        <v>0</v>
      </c>
      <c r="O47" s="2">
        <f t="shared" si="10"/>
        <v>0</v>
      </c>
      <c r="P47" s="2">
        <f t="shared" si="10"/>
        <v>0</v>
      </c>
      <c r="Q47" s="2">
        <f t="shared" si="10"/>
        <v>0</v>
      </c>
      <c r="R47" s="2">
        <f t="shared" si="10"/>
        <v>0</v>
      </c>
      <c r="S47" s="2">
        <f t="shared" si="10"/>
        <v>0</v>
      </c>
      <c r="T47" s="2">
        <f t="shared" si="10"/>
        <v>0</v>
      </c>
      <c r="U47" s="2">
        <f t="shared" si="10"/>
        <v>0</v>
      </c>
      <c r="V47" s="2">
        <f t="shared" si="10"/>
        <v>0</v>
      </c>
      <c r="W47" s="2">
        <f t="shared" si="10"/>
        <v>0</v>
      </c>
      <c r="X47" s="2">
        <f t="shared" si="10"/>
        <v>0</v>
      </c>
      <c r="Y47" s="2">
        <f t="shared" si="10"/>
        <v>0</v>
      </c>
      <c r="Z47" s="2">
        <f t="shared" si="10"/>
        <v>0</v>
      </c>
      <c r="AA47" s="2">
        <f t="shared" si="10"/>
        <v>0</v>
      </c>
      <c r="AB47" s="2">
        <f t="shared" si="10"/>
        <v>0</v>
      </c>
      <c r="AC47" s="2">
        <f t="shared" si="10"/>
        <v>0</v>
      </c>
      <c r="AD47" s="2">
        <f t="shared" si="10"/>
        <v>0</v>
      </c>
      <c r="AE47" s="2">
        <f t="shared" si="10"/>
        <v>0</v>
      </c>
      <c r="AF47" s="2">
        <f t="shared" si="10"/>
        <v>0</v>
      </c>
      <c r="AG47" s="2">
        <f t="shared" si="10"/>
        <v>0</v>
      </c>
      <c r="AH47" s="2">
        <f t="shared" si="10"/>
        <v>0</v>
      </c>
      <c r="AI47" s="2">
        <f t="shared" si="10"/>
        <v>0</v>
      </c>
      <c r="AJ47" s="2">
        <f t="shared" si="10"/>
        <v>0</v>
      </c>
      <c r="AK47" s="2">
        <f t="shared" si="10"/>
        <v>0</v>
      </c>
    </row>
    <row r="48" spans="1:37" x14ac:dyDescent="0.3">
      <c r="E48" s="2" t="str">
        <f t="shared" si="8"/>
        <v>Temporary Assets</v>
      </c>
      <c r="F48" t="s">
        <v>7</v>
      </c>
      <c r="G48" s="2">
        <f t="shared" ref="G48:AK48" si="11">G40/$G10+IF((G$2-$G10+1)&gt;0,-INDEX($G40:$AK40,1,(G$2-$G10+1))/$G10,0)</f>
        <v>0</v>
      </c>
      <c r="H48" s="2">
        <f t="shared" si="11"/>
        <v>0</v>
      </c>
      <c r="I48" s="2">
        <f t="shared" si="11"/>
        <v>0</v>
      </c>
      <c r="J48" s="2">
        <f t="shared" si="11"/>
        <v>0</v>
      </c>
      <c r="K48" s="2">
        <f t="shared" si="11"/>
        <v>0</v>
      </c>
      <c r="L48" s="2">
        <f t="shared" si="11"/>
        <v>0</v>
      </c>
      <c r="M48" s="2">
        <f t="shared" si="11"/>
        <v>0</v>
      </c>
      <c r="N48" s="2">
        <f t="shared" si="11"/>
        <v>0</v>
      </c>
      <c r="O48" s="2">
        <f t="shared" si="11"/>
        <v>0</v>
      </c>
      <c r="P48" s="2">
        <f t="shared" si="11"/>
        <v>0</v>
      </c>
      <c r="Q48" s="2">
        <f t="shared" si="11"/>
        <v>0</v>
      </c>
      <c r="R48" s="2">
        <f t="shared" si="11"/>
        <v>0</v>
      </c>
      <c r="S48" s="2">
        <f t="shared" si="11"/>
        <v>0</v>
      </c>
      <c r="T48" s="2">
        <f t="shared" si="11"/>
        <v>0</v>
      </c>
      <c r="U48" s="2">
        <f t="shared" si="11"/>
        <v>0</v>
      </c>
      <c r="V48" s="2">
        <f t="shared" si="11"/>
        <v>0</v>
      </c>
      <c r="W48" s="2">
        <f t="shared" si="11"/>
        <v>0</v>
      </c>
      <c r="X48" s="2">
        <f t="shared" si="11"/>
        <v>0</v>
      </c>
      <c r="Y48" s="2">
        <f t="shared" si="11"/>
        <v>0</v>
      </c>
      <c r="Z48" s="2">
        <f t="shared" si="11"/>
        <v>0</v>
      </c>
      <c r="AA48" s="2">
        <f t="shared" si="11"/>
        <v>0</v>
      </c>
      <c r="AB48" s="2">
        <f t="shared" si="11"/>
        <v>0</v>
      </c>
      <c r="AC48" s="2">
        <f t="shared" si="11"/>
        <v>0</v>
      </c>
      <c r="AD48" s="2">
        <f t="shared" si="11"/>
        <v>0</v>
      </c>
      <c r="AE48" s="2">
        <f t="shared" si="11"/>
        <v>0</v>
      </c>
      <c r="AF48" s="2">
        <f t="shared" si="11"/>
        <v>0</v>
      </c>
      <c r="AG48" s="2">
        <f t="shared" si="11"/>
        <v>0</v>
      </c>
      <c r="AH48" s="2">
        <f t="shared" si="11"/>
        <v>0</v>
      </c>
      <c r="AI48" s="2">
        <f t="shared" si="11"/>
        <v>0</v>
      </c>
      <c r="AJ48" s="2">
        <f t="shared" si="11"/>
        <v>0</v>
      </c>
      <c r="AK48" s="2">
        <f t="shared" si="11"/>
        <v>0</v>
      </c>
    </row>
    <row r="49" spans="1:37" x14ac:dyDescent="0.3">
      <c r="G49" s="2"/>
      <c r="H49" s="2"/>
      <c r="I49" s="2"/>
      <c r="J49" s="2"/>
      <c r="K49" s="2"/>
      <c r="L49" s="2"/>
      <c r="M49" s="2"/>
      <c r="N49" s="2"/>
      <c r="O49" s="2"/>
      <c r="P49" s="2"/>
      <c r="Q49" s="2"/>
    </row>
    <row r="50" spans="1:37" x14ac:dyDescent="0.3">
      <c r="D50" s="3" t="s">
        <v>136</v>
      </c>
      <c r="F50" t="s">
        <v>7</v>
      </c>
      <c r="G50" s="2">
        <f>SUM($G$45:G48)</f>
        <v>6666.666666666667</v>
      </c>
      <c r="H50" s="2">
        <f>SUM($G$45:H48)</f>
        <v>23333.333333333336</v>
      </c>
      <c r="I50" s="2">
        <f>SUM($G$45:I48)</f>
        <v>23333.333333333336</v>
      </c>
      <c r="J50" s="2">
        <f>SUM($G$45:J48)</f>
        <v>23333.333333333336</v>
      </c>
      <c r="K50" s="2">
        <f>SUM($G$45:K48)</f>
        <v>23333.333333333336</v>
      </c>
      <c r="L50" s="2">
        <f>SUM($G$45:L48)</f>
        <v>23333.333333333336</v>
      </c>
      <c r="M50" s="2">
        <f>SUM($G$45:M48)</f>
        <v>23333.333333333336</v>
      </c>
      <c r="N50" s="2">
        <f>SUM($G$45:N48)</f>
        <v>23333.333333333336</v>
      </c>
      <c r="O50" s="2">
        <f>SUM($G$45:O48)</f>
        <v>23333.333333333336</v>
      </c>
      <c r="P50" s="2">
        <f>SUM($G$45:P48)</f>
        <v>23333.333333333336</v>
      </c>
      <c r="Q50" s="2">
        <f>SUM($G$45:Q48)</f>
        <v>23333.333333333336</v>
      </c>
      <c r="R50" s="2">
        <f>SUM($G$45:R48)</f>
        <v>23333.333333333336</v>
      </c>
      <c r="S50" s="2">
        <f>SUM($G$45:S48)</f>
        <v>23333.333333333336</v>
      </c>
      <c r="T50" s="2">
        <f>SUM($G$45:T48)</f>
        <v>23333.333333333336</v>
      </c>
      <c r="U50" s="2">
        <f>SUM($G$45:U48)</f>
        <v>23333.333333333336</v>
      </c>
      <c r="V50" s="2">
        <f>SUM($G$45:V48)</f>
        <v>23333.333333333336</v>
      </c>
      <c r="W50" s="2">
        <f>SUM($G$45:W48)</f>
        <v>23333.333333333336</v>
      </c>
      <c r="X50" s="2">
        <f>SUM($G$45:X48)</f>
        <v>23333.333333333336</v>
      </c>
      <c r="Y50" s="2">
        <f>SUM($G$45:Y48)</f>
        <v>23333.333333333336</v>
      </c>
      <c r="Z50" s="2">
        <f>SUM($G$45:Z48)</f>
        <v>23333.333333333336</v>
      </c>
      <c r="AA50" s="2">
        <f>SUM($G$45:AA48)</f>
        <v>23333.333333333336</v>
      </c>
      <c r="AB50" s="2">
        <f>SUM($G$45:AB48)</f>
        <v>23333.333333333336</v>
      </c>
      <c r="AC50" s="2">
        <f>SUM($G$45:AC48)</f>
        <v>23333.333333333336</v>
      </c>
      <c r="AD50" s="2">
        <f>SUM($G$45:AD48)</f>
        <v>23333.333333333336</v>
      </c>
      <c r="AE50" s="2">
        <f>SUM($G$45:AE48)</f>
        <v>23333.333333333336</v>
      </c>
      <c r="AF50" s="2">
        <f>SUM($G$45:AF48)</f>
        <v>23333.333333333336</v>
      </c>
      <c r="AG50" s="2">
        <f>SUM($G$45:AG48)</f>
        <v>23333.333333333336</v>
      </c>
      <c r="AH50" s="2">
        <f>SUM($G$45:AH48)</f>
        <v>23333.333333333336</v>
      </c>
      <c r="AI50" s="2">
        <f>SUM($G$45:AI48)</f>
        <v>23333.333333333336</v>
      </c>
      <c r="AJ50" s="2">
        <f>SUM($G$45:AJ48)</f>
        <v>23333.333333333336</v>
      </c>
      <c r="AK50" s="2">
        <f>SUM($G$45:AK48)</f>
        <v>23333.333333333336</v>
      </c>
    </row>
    <row r="51" spans="1:37" x14ac:dyDescent="0.3">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1:37" x14ac:dyDescent="0.3">
      <c r="A52" s="15">
        <f>'Notes &amp; Assumptions'!A25</f>
        <v>12</v>
      </c>
      <c r="C52" s="1" t="s">
        <v>110</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3">
      <c r="E53" t="s">
        <v>110</v>
      </c>
      <c r="F53" t="s">
        <v>7</v>
      </c>
      <c r="G53" s="11">
        <v>1000000</v>
      </c>
      <c r="H53" s="11">
        <v>1000000</v>
      </c>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row>
    <row r="55" spans="1:37" x14ac:dyDescent="0.3">
      <c r="C55" s="1" t="s">
        <v>25</v>
      </c>
      <c r="D55" s="1"/>
    </row>
    <row r="56" spans="1:37" x14ac:dyDescent="0.3">
      <c r="A56" s="15">
        <f>'Notes &amp; Assumptions'!A26</f>
        <v>13</v>
      </c>
      <c r="D56" t="s">
        <v>2</v>
      </c>
    </row>
    <row r="57" spans="1:37" x14ac:dyDescent="0.3">
      <c r="E57" s="2" t="str">
        <f>E7</f>
        <v>Pipes</v>
      </c>
      <c r="F57" t="s">
        <v>7</v>
      </c>
      <c r="G57" s="11"/>
      <c r="H57" s="11"/>
      <c r="I57" s="11"/>
      <c r="J57" s="11"/>
      <c r="K57" s="11"/>
      <c r="L57" s="11"/>
      <c r="M57" s="11"/>
      <c r="N57" s="11"/>
      <c r="O57" s="11"/>
      <c r="P57" s="11"/>
      <c r="Q57" s="11">
        <v>1000000</v>
      </c>
      <c r="R57" s="11"/>
      <c r="S57" s="11"/>
      <c r="T57" s="11"/>
      <c r="U57" s="11"/>
      <c r="V57" s="11"/>
      <c r="W57" s="11"/>
      <c r="X57" s="11"/>
      <c r="Y57" s="11"/>
      <c r="Z57" s="11"/>
      <c r="AA57" s="11"/>
      <c r="AB57" s="11"/>
      <c r="AC57" s="11"/>
      <c r="AD57" s="11"/>
      <c r="AE57" s="11"/>
      <c r="AF57" s="11"/>
      <c r="AG57" s="11"/>
      <c r="AH57" s="11"/>
      <c r="AI57" s="11"/>
      <c r="AJ57" s="11"/>
      <c r="AK57" s="11"/>
    </row>
    <row r="58" spans="1:37" x14ac:dyDescent="0.3">
      <c r="E58" s="2" t="str">
        <f>E8</f>
        <v>Pumps</v>
      </c>
      <c r="F58" t="s">
        <v>7</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row>
    <row r="59" spans="1:37" x14ac:dyDescent="0.3">
      <c r="E59" s="2" t="str">
        <f>E9</f>
        <v>Valves and Meters</v>
      </c>
      <c r="F59" t="s">
        <v>7</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row>
    <row r="60" spans="1:37" x14ac:dyDescent="0.3">
      <c r="E60" t="s">
        <v>132</v>
      </c>
      <c r="F60" t="s">
        <v>7</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row>
    <row r="61" spans="1:37" x14ac:dyDescent="0.3">
      <c r="G61" s="2">
        <f>SUM(G57:G60)</f>
        <v>0</v>
      </c>
      <c r="H61" s="2">
        <f t="shared" ref="H61:AK61" si="12">SUM(H57:H60)</f>
        <v>0</v>
      </c>
      <c r="I61" s="2">
        <f t="shared" si="12"/>
        <v>0</v>
      </c>
      <c r="J61" s="2">
        <f t="shared" si="12"/>
        <v>0</v>
      </c>
      <c r="K61" s="2">
        <f t="shared" si="12"/>
        <v>0</v>
      </c>
      <c r="L61" s="2">
        <f t="shared" si="12"/>
        <v>0</v>
      </c>
      <c r="M61" s="2">
        <f t="shared" si="12"/>
        <v>0</v>
      </c>
      <c r="N61" s="2">
        <f t="shared" si="12"/>
        <v>0</v>
      </c>
      <c r="O61" s="2">
        <f t="shared" si="12"/>
        <v>0</v>
      </c>
      <c r="P61" s="2">
        <f t="shared" si="12"/>
        <v>0</v>
      </c>
      <c r="Q61" s="2">
        <f t="shared" si="12"/>
        <v>1000000</v>
      </c>
      <c r="R61" s="2">
        <f t="shared" si="12"/>
        <v>0</v>
      </c>
      <c r="S61" s="2">
        <f t="shared" si="12"/>
        <v>0</v>
      </c>
      <c r="T61" s="2">
        <f t="shared" si="12"/>
        <v>0</v>
      </c>
      <c r="U61" s="2">
        <f t="shared" si="12"/>
        <v>0</v>
      </c>
      <c r="V61" s="2">
        <f t="shared" si="12"/>
        <v>0</v>
      </c>
      <c r="W61" s="2">
        <f t="shared" si="12"/>
        <v>0</v>
      </c>
      <c r="X61" s="2">
        <f t="shared" si="12"/>
        <v>0</v>
      </c>
      <c r="Y61" s="2">
        <f t="shared" si="12"/>
        <v>0</v>
      </c>
      <c r="Z61" s="2">
        <f t="shared" si="12"/>
        <v>0</v>
      </c>
      <c r="AA61" s="2">
        <f t="shared" si="12"/>
        <v>0</v>
      </c>
      <c r="AB61" s="2">
        <f t="shared" si="12"/>
        <v>0</v>
      </c>
      <c r="AC61" s="2">
        <f t="shared" si="12"/>
        <v>0</v>
      </c>
      <c r="AD61" s="2">
        <f t="shared" si="12"/>
        <v>0</v>
      </c>
      <c r="AE61" s="2">
        <f t="shared" si="12"/>
        <v>0</v>
      </c>
      <c r="AF61" s="2">
        <f t="shared" si="12"/>
        <v>0</v>
      </c>
      <c r="AG61" s="2">
        <f t="shared" si="12"/>
        <v>0</v>
      </c>
      <c r="AH61" s="2">
        <f t="shared" si="12"/>
        <v>0</v>
      </c>
      <c r="AI61" s="2">
        <f t="shared" si="12"/>
        <v>0</v>
      </c>
      <c r="AJ61" s="2">
        <f t="shared" si="12"/>
        <v>0</v>
      </c>
      <c r="AK61" s="2">
        <f t="shared" si="12"/>
        <v>0</v>
      </c>
    </row>
    <row r="63" spans="1:37" x14ac:dyDescent="0.3">
      <c r="D63" s="3" t="s">
        <v>137</v>
      </c>
      <c r="G63" s="2"/>
      <c r="H63" s="2"/>
      <c r="I63" s="2"/>
      <c r="J63" s="2"/>
      <c r="K63" s="2"/>
      <c r="L63" s="2"/>
      <c r="M63" s="2"/>
      <c r="N63" s="2"/>
      <c r="O63" s="2"/>
      <c r="P63" s="2"/>
      <c r="Q63" s="2"/>
    </row>
    <row r="64" spans="1:37" x14ac:dyDescent="0.3">
      <c r="E64" s="2" t="str">
        <f>E57</f>
        <v>Pipes</v>
      </c>
      <c r="F64" t="s">
        <v>7</v>
      </c>
      <c r="G64" s="2">
        <f t="shared" ref="G64:AK64" si="13">G57/$G7+IF((G$2-$G7+1)&gt;0,-INDEX($G57:$AK57,1,(G$2-$G7+1))/$G7,0)</f>
        <v>0</v>
      </c>
      <c r="H64" s="2">
        <f t="shared" si="13"/>
        <v>0</v>
      </c>
      <c r="I64" s="2">
        <f t="shared" si="13"/>
        <v>0</v>
      </c>
      <c r="J64" s="2">
        <f t="shared" si="13"/>
        <v>0</v>
      </c>
      <c r="K64" s="2">
        <f t="shared" si="13"/>
        <v>0</v>
      </c>
      <c r="L64" s="2">
        <f t="shared" si="13"/>
        <v>0</v>
      </c>
      <c r="M64" s="2">
        <f t="shared" si="13"/>
        <v>0</v>
      </c>
      <c r="N64" s="2">
        <f t="shared" si="13"/>
        <v>0</v>
      </c>
      <c r="O64" s="2">
        <f t="shared" si="13"/>
        <v>0</v>
      </c>
      <c r="P64" s="2">
        <f t="shared" si="13"/>
        <v>0</v>
      </c>
      <c r="Q64" s="2">
        <f t="shared" si="13"/>
        <v>16666.666666666668</v>
      </c>
      <c r="R64" s="2">
        <f t="shared" si="13"/>
        <v>0</v>
      </c>
      <c r="S64" s="2">
        <f t="shared" si="13"/>
        <v>0</v>
      </c>
      <c r="T64" s="2">
        <f t="shared" si="13"/>
        <v>0</v>
      </c>
      <c r="U64" s="2">
        <f t="shared" si="13"/>
        <v>0</v>
      </c>
      <c r="V64" s="2">
        <f t="shared" si="13"/>
        <v>0</v>
      </c>
      <c r="W64" s="2">
        <f t="shared" si="13"/>
        <v>0</v>
      </c>
      <c r="X64" s="2">
        <f t="shared" si="13"/>
        <v>0</v>
      </c>
      <c r="Y64" s="2">
        <f t="shared" si="13"/>
        <v>0</v>
      </c>
      <c r="Z64" s="2">
        <f t="shared" si="13"/>
        <v>0</v>
      </c>
      <c r="AA64" s="2">
        <f t="shared" si="13"/>
        <v>0</v>
      </c>
      <c r="AB64" s="2">
        <f t="shared" si="13"/>
        <v>0</v>
      </c>
      <c r="AC64" s="2">
        <f t="shared" si="13"/>
        <v>0</v>
      </c>
      <c r="AD64" s="2">
        <f t="shared" si="13"/>
        <v>0</v>
      </c>
      <c r="AE64" s="2">
        <f t="shared" si="13"/>
        <v>0</v>
      </c>
      <c r="AF64" s="2">
        <f t="shared" si="13"/>
        <v>0</v>
      </c>
      <c r="AG64" s="2">
        <f t="shared" si="13"/>
        <v>0</v>
      </c>
      <c r="AH64" s="2">
        <f t="shared" si="13"/>
        <v>0</v>
      </c>
      <c r="AI64" s="2">
        <f t="shared" si="13"/>
        <v>0</v>
      </c>
      <c r="AJ64" s="2">
        <f t="shared" si="13"/>
        <v>0</v>
      </c>
      <c r="AK64" s="2">
        <f t="shared" si="13"/>
        <v>0</v>
      </c>
    </row>
    <row r="65" spans="1:37" x14ac:dyDescent="0.3">
      <c r="E65" s="2" t="str">
        <f t="shared" ref="E65:E66" si="14">E58</f>
        <v>Pumps</v>
      </c>
      <c r="F65" t="s">
        <v>7</v>
      </c>
      <c r="G65" s="2">
        <f t="shared" ref="G65:AK65" si="15">G58/$G8+IF((G$2-$G8+1)&gt;0,-INDEX($G58:$AK58,1,(G$2-$G8+1))/$G8,0)</f>
        <v>0</v>
      </c>
      <c r="H65" s="2">
        <f t="shared" si="15"/>
        <v>0</v>
      </c>
      <c r="I65" s="2">
        <f t="shared" si="15"/>
        <v>0</v>
      </c>
      <c r="J65" s="2">
        <f t="shared" si="15"/>
        <v>0</v>
      </c>
      <c r="K65" s="2">
        <f t="shared" si="15"/>
        <v>0</v>
      </c>
      <c r="L65" s="2">
        <f t="shared" si="15"/>
        <v>0</v>
      </c>
      <c r="M65" s="2">
        <f t="shared" si="15"/>
        <v>0</v>
      </c>
      <c r="N65" s="2">
        <f t="shared" si="15"/>
        <v>0</v>
      </c>
      <c r="O65" s="2">
        <f t="shared" si="15"/>
        <v>0</v>
      </c>
      <c r="P65" s="2">
        <f t="shared" si="15"/>
        <v>0</v>
      </c>
      <c r="Q65" s="2">
        <f t="shared" si="15"/>
        <v>0</v>
      </c>
      <c r="R65" s="2">
        <f t="shared" si="15"/>
        <v>0</v>
      </c>
      <c r="S65" s="2">
        <f t="shared" si="15"/>
        <v>0</v>
      </c>
      <c r="T65" s="2">
        <f t="shared" si="15"/>
        <v>0</v>
      </c>
      <c r="U65" s="2">
        <f t="shared" si="15"/>
        <v>0</v>
      </c>
      <c r="V65" s="2">
        <f t="shared" si="15"/>
        <v>0</v>
      </c>
      <c r="W65" s="2">
        <f t="shared" si="15"/>
        <v>0</v>
      </c>
      <c r="X65" s="2">
        <f t="shared" si="15"/>
        <v>0</v>
      </c>
      <c r="Y65" s="2">
        <f t="shared" si="15"/>
        <v>0</v>
      </c>
      <c r="Z65" s="2">
        <f t="shared" si="15"/>
        <v>0</v>
      </c>
      <c r="AA65" s="2">
        <f t="shared" si="15"/>
        <v>0</v>
      </c>
      <c r="AB65" s="2">
        <f t="shared" si="15"/>
        <v>0</v>
      </c>
      <c r="AC65" s="2">
        <f t="shared" si="15"/>
        <v>0</v>
      </c>
      <c r="AD65" s="2">
        <f t="shared" si="15"/>
        <v>0</v>
      </c>
      <c r="AE65" s="2">
        <f t="shared" si="15"/>
        <v>0</v>
      </c>
      <c r="AF65" s="2">
        <f t="shared" si="15"/>
        <v>0</v>
      </c>
      <c r="AG65" s="2">
        <f t="shared" si="15"/>
        <v>0</v>
      </c>
      <c r="AH65" s="2">
        <f t="shared" si="15"/>
        <v>0</v>
      </c>
      <c r="AI65" s="2">
        <f t="shared" si="15"/>
        <v>0</v>
      </c>
      <c r="AJ65" s="2">
        <f t="shared" si="15"/>
        <v>0</v>
      </c>
      <c r="AK65" s="2">
        <f t="shared" si="15"/>
        <v>0</v>
      </c>
    </row>
    <row r="66" spans="1:37" x14ac:dyDescent="0.3">
      <c r="E66" s="2" t="str">
        <f t="shared" si="14"/>
        <v>Valves and Meters</v>
      </c>
      <c r="F66" t="s">
        <v>7</v>
      </c>
      <c r="G66" s="2">
        <f t="shared" ref="G66:AK66" si="16">G59/$G9+IF((G$2-$G9+1)&gt;0,-INDEX($G59:$AK59,1,(G$2-$G9+1))/$G9,0)</f>
        <v>0</v>
      </c>
      <c r="H66" s="2">
        <f t="shared" si="16"/>
        <v>0</v>
      </c>
      <c r="I66" s="2">
        <f t="shared" si="16"/>
        <v>0</v>
      </c>
      <c r="J66" s="2">
        <f t="shared" si="16"/>
        <v>0</v>
      </c>
      <c r="K66" s="2">
        <f t="shared" si="16"/>
        <v>0</v>
      </c>
      <c r="L66" s="2">
        <f t="shared" si="16"/>
        <v>0</v>
      </c>
      <c r="M66" s="2">
        <f t="shared" si="16"/>
        <v>0</v>
      </c>
      <c r="N66" s="2">
        <f t="shared" si="16"/>
        <v>0</v>
      </c>
      <c r="O66" s="2">
        <f t="shared" si="16"/>
        <v>0</v>
      </c>
      <c r="P66" s="2">
        <f t="shared" si="16"/>
        <v>0</v>
      </c>
      <c r="Q66" s="2">
        <f t="shared" si="16"/>
        <v>0</v>
      </c>
      <c r="R66" s="2">
        <f t="shared" si="16"/>
        <v>0</v>
      </c>
      <c r="S66" s="2">
        <f t="shared" si="16"/>
        <v>0</v>
      </c>
      <c r="T66" s="2">
        <f t="shared" si="16"/>
        <v>0</v>
      </c>
      <c r="U66" s="2">
        <f t="shared" si="16"/>
        <v>0</v>
      </c>
      <c r="V66" s="2">
        <f t="shared" si="16"/>
        <v>0</v>
      </c>
      <c r="W66" s="2">
        <f t="shared" si="16"/>
        <v>0</v>
      </c>
      <c r="X66" s="2">
        <f t="shared" si="16"/>
        <v>0</v>
      </c>
      <c r="Y66" s="2">
        <f t="shared" si="16"/>
        <v>0</v>
      </c>
      <c r="Z66" s="2">
        <f t="shared" si="16"/>
        <v>0</v>
      </c>
      <c r="AA66" s="2">
        <f t="shared" si="16"/>
        <v>0</v>
      </c>
      <c r="AB66" s="2">
        <f t="shared" si="16"/>
        <v>0</v>
      </c>
      <c r="AC66" s="2">
        <f t="shared" si="16"/>
        <v>0</v>
      </c>
      <c r="AD66" s="2">
        <f t="shared" si="16"/>
        <v>0</v>
      </c>
      <c r="AE66" s="2">
        <f t="shared" si="16"/>
        <v>0</v>
      </c>
      <c r="AF66" s="2">
        <f t="shared" si="16"/>
        <v>0</v>
      </c>
      <c r="AG66" s="2">
        <f t="shared" si="16"/>
        <v>0</v>
      </c>
      <c r="AH66" s="2">
        <f t="shared" si="16"/>
        <v>0</v>
      </c>
      <c r="AI66" s="2">
        <f t="shared" si="16"/>
        <v>0</v>
      </c>
      <c r="AJ66" s="2">
        <f t="shared" si="16"/>
        <v>0</v>
      </c>
      <c r="AK66" s="2">
        <f t="shared" si="16"/>
        <v>0</v>
      </c>
    </row>
    <row r="68" spans="1:37" x14ac:dyDescent="0.3">
      <c r="D68" s="3" t="s">
        <v>138</v>
      </c>
      <c r="F68" t="s">
        <v>7</v>
      </c>
      <c r="G68" s="2">
        <f>SUM($G$64:G66)</f>
        <v>0</v>
      </c>
      <c r="H68" s="2">
        <f>SUM($G$64:H66)</f>
        <v>0</v>
      </c>
      <c r="I68" s="2">
        <f>SUM($G$64:I66)</f>
        <v>0</v>
      </c>
      <c r="J68" s="2">
        <f>SUM($G$64:J66)</f>
        <v>0</v>
      </c>
      <c r="K68" s="2">
        <f>SUM($G$64:K66)</f>
        <v>0</v>
      </c>
      <c r="L68" s="2">
        <f>SUM($G$64:L66)</f>
        <v>0</v>
      </c>
      <c r="M68" s="2">
        <f>SUM($G$64:M66)</f>
        <v>0</v>
      </c>
      <c r="N68" s="2">
        <f>SUM($G$64:N66)</f>
        <v>0</v>
      </c>
      <c r="O68" s="2">
        <f>SUM($G$64:O66)</f>
        <v>0</v>
      </c>
      <c r="P68" s="2">
        <f>SUM($G$64:P66)</f>
        <v>0</v>
      </c>
      <c r="Q68" s="2">
        <f>SUM($G$64:Q66)</f>
        <v>16666.666666666668</v>
      </c>
      <c r="R68" s="2">
        <f>SUM($G$64:R66)</f>
        <v>16666.666666666668</v>
      </c>
      <c r="S68" s="2">
        <f>SUM($G$64:S66)</f>
        <v>16666.666666666668</v>
      </c>
      <c r="T68" s="2">
        <f>SUM($G$64:T66)</f>
        <v>16666.666666666668</v>
      </c>
      <c r="U68" s="2">
        <f>SUM($G$64:U66)</f>
        <v>16666.666666666668</v>
      </c>
      <c r="V68" s="2">
        <f>SUM($G$64:V66)</f>
        <v>16666.666666666668</v>
      </c>
      <c r="W68" s="2">
        <f>SUM($G$64:W66)</f>
        <v>16666.666666666668</v>
      </c>
      <c r="X68" s="2">
        <f>SUM($G$64:X66)</f>
        <v>16666.666666666668</v>
      </c>
      <c r="Y68" s="2">
        <f>SUM($G$64:Y66)</f>
        <v>16666.666666666668</v>
      </c>
      <c r="Z68" s="2">
        <f>SUM($G$64:Z66)</f>
        <v>16666.666666666668</v>
      </c>
      <c r="AA68" s="2">
        <f>SUM($G$64:AA66)</f>
        <v>16666.666666666668</v>
      </c>
      <c r="AB68" s="2">
        <f>SUM($G$64:AB66)</f>
        <v>16666.666666666668</v>
      </c>
      <c r="AC68" s="2">
        <f>SUM($G$64:AC66)</f>
        <v>16666.666666666668</v>
      </c>
      <c r="AD68" s="2">
        <f>SUM($G$64:AD66)</f>
        <v>16666.666666666668</v>
      </c>
      <c r="AE68" s="2">
        <f>SUM($G$64:AE66)</f>
        <v>16666.666666666668</v>
      </c>
      <c r="AF68" s="2">
        <f>SUM($G$64:AF66)</f>
        <v>16666.666666666668</v>
      </c>
      <c r="AG68" s="2">
        <f>SUM($G$64:AG66)</f>
        <v>16666.666666666668</v>
      </c>
      <c r="AH68" s="2">
        <f>SUM($G$64:AH66)</f>
        <v>16666.666666666668</v>
      </c>
      <c r="AI68" s="2">
        <f>SUM($G$64:AI66)</f>
        <v>16666.666666666668</v>
      </c>
      <c r="AJ68" s="2">
        <f>SUM($G$64:AJ66)</f>
        <v>16666.666666666668</v>
      </c>
      <c r="AK68" s="2">
        <f>SUM($G$64:AK66)</f>
        <v>16666.666666666668</v>
      </c>
    </row>
    <row r="70" spans="1:37" x14ac:dyDescent="0.3">
      <c r="A70" s="15">
        <f>'Notes &amp; Assumptions'!A27</f>
        <v>14</v>
      </c>
      <c r="D70" t="s">
        <v>6</v>
      </c>
    </row>
    <row r="71" spans="1:37" x14ac:dyDescent="0.3">
      <c r="E71" s="2" t="str">
        <f>E7</f>
        <v>Pipes</v>
      </c>
      <c r="F71" t="s">
        <v>7</v>
      </c>
      <c r="G71" s="11"/>
      <c r="H71" s="11"/>
      <c r="I71" s="11"/>
      <c r="J71" s="11"/>
      <c r="K71" s="11"/>
      <c r="L71" s="11"/>
      <c r="M71" s="11"/>
      <c r="N71" s="11"/>
      <c r="O71" s="11"/>
      <c r="P71" s="11"/>
      <c r="Q71" s="11"/>
      <c r="R71" s="11"/>
      <c r="S71" s="11"/>
      <c r="T71" s="11"/>
      <c r="U71" s="11"/>
      <c r="V71" s="11"/>
      <c r="W71" s="11"/>
      <c r="X71" s="11"/>
      <c r="Y71" s="11"/>
      <c r="Z71" s="11">
        <v>1300000</v>
      </c>
      <c r="AA71" s="11"/>
      <c r="AB71" s="11"/>
      <c r="AC71" s="11"/>
      <c r="AD71" s="11"/>
      <c r="AE71" s="11"/>
      <c r="AF71" s="11"/>
      <c r="AG71" s="11"/>
      <c r="AH71" s="11"/>
      <c r="AI71" s="11"/>
      <c r="AJ71" s="11"/>
      <c r="AK71" s="11"/>
    </row>
    <row r="72" spans="1:37" x14ac:dyDescent="0.3">
      <c r="E72" s="2" t="str">
        <f>E8</f>
        <v>Pumps</v>
      </c>
      <c r="F72" t="s">
        <v>7</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row>
    <row r="73" spans="1:37" x14ac:dyDescent="0.3">
      <c r="E73" s="2" t="str">
        <f>E9</f>
        <v>Valves and Meters</v>
      </c>
      <c r="F73" t="s">
        <v>7</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row>
    <row r="74" spans="1:37" x14ac:dyDescent="0.3">
      <c r="E74" t="s">
        <v>132</v>
      </c>
      <c r="F74" t="s">
        <v>7</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row>
    <row r="75" spans="1:37" x14ac:dyDescent="0.3">
      <c r="G75" s="2">
        <f>SUM(G71:G74)</f>
        <v>0</v>
      </c>
      <c r="H75" s="2">
        <f t="shared" ref="H75:AK75" si="17">SUM(H71:H74)</f>
        <v>0</v>
      </c>
      <c r="I75" s="2">
        <f t="shared" si="17"/>
        <v>0</v>
      </c>
      <c r="J75" s="2">
        <f t="shared" si="17"/>
        <v>0</v>
      </c>
      <c r="K75" s="2">
        <f t="shared" si="17"/>
        <v>0</v>
      </c>
      <c r="L75" s="2">
        <f t="shared" si="17"/>
        <v>0</v>
      </c>
      <c r="M75" s="2">
        <f t="shared" si="17"/>
        <v>0</v>
      </c>
      <c r="N75" s="2">
        <f t="shared" si="17"/>
        <v>0</v>
      </c>
      <c r="O75" s="2">
        <f t="shared" si="17"/>
        <v>0</v>
      </c>
      <c r="P75" s="2">
        <f t="shared" si="17"/>
        <v>0</v>
      </c>
      <c r="Q75" s="2">
        <f t="shared" si="17"/>
        <v>0</v>
      </c>
      <c r="R75" s="2">
        <f t="shared" si="17"/>
        <v>0</v>
      </c>
      <c r="S75" s="2">
        <f t="shared" si="17"/>
        <v>0</v>
      </c>
      <c r="T75" s="2">
        <f t="shared" si="17"/>
        <v>0</v>
      </c>
      <c r="U75" s="2">
        <f t="shared" si="17"/>
        <v>0</v>
      </c>
      <c r="V75" s="2">
        <f t="shared" si="17"/>
        <v>0</v>
      </c>
      <c r="W75" s="2">
        <f t="shared" si="17"/>
        <v>0</v>
      </c>
      <c r="X75" s="2">
        <f t="shared" si="17"/>
        <v>0</v>
      </c>
      <c r="Y75" s="2">
        <f t="shared" si="17"/>
        <v>0</v>
      </c>
      <c r="Z75" s="2">
        <f t="shared" si="17"/>
        <v>1300000</v>
      </c>
      <c r="AA75" s="2">
        <f t="shared" si="17"/>
        <v>0</v>
      </c>
      <c r="AB75" s="2">
        <f t="shared" si="17"/>
        <v>0</v>
      </c>
      <c r="AC75" s="2">
        <f t="shared" si="17"/>
        <v>0</v>
      </c>
      <c r="AD75" s="2">
        <f t="shared" si="17"/>
        <v>0</v>
      </c>
      <c r="AE75" s="2">
        <f t="shared" si="17"/>
        <v>0</v>
      </c>
      <c r="AF75" s="2">
        <f t="shared" si="17"/>
        <v>0</v>
      </c>
      <c r="AG75" s="2">
        <f t="shared" si="17"/>
        <v>0</v>
      </c>
      <c r="AH75" s="2">
        <f t="shared" si="17"/>
        <v>0</v>
      </c>
      <c r="AI75" s="2">
        <f t="shared" si="17"/>
        <v>0</v>
      </c>
      <c r="AJ75" s="2">
        <f t="shared" si="17"/>
        <v>0</v>
      </c>
      <c r="AK75" s="2">
        <f t="shared" si="17"/>
        <v>0</v>
      </c>
    </row>
    <row r="76" spans="1:37" x14ac:dyDescent="0.3">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1:37" x14ac:dyDescent="0.3">
      <c r="D77" s="3" t="s">
        <v>137</v>
      </c>
      <c r="G77" s="2"/>
      <c r="H77" s="2"/>
      <c r="I77" s="2"/>
      <c r="J77" s="2"/>
      <c r="K77" s="2"/>
      <c r="L77" s="2"/>
      <c r="M77" s="2"/>
      <c r="N77" s="2"/>
      <c r="O77" s="2"/>
      <c r="P77" s="2"/>
      <c r="Q77" s="2"/>
    </row>
    <row r="78" spans="1:37" x14ac:dyDescent="0.3">
      <c r="E78" s="2" t="str">
        <f>E71</f>
        <v>Pipes</v>
      </c>
      <c r="F78" t="s">
        <v>7</v>
      </c>
      <c r="G78" s="2">
        <f t="shared" ref="G78:AK78" si="18">G71/$G7+IF((G$2-$G7+1)&gt;0,-INDEX($G71:$AK71,1,(G$2-$G7+1))/$G7,0)</f>
        <v>0</v>
      </c>
      <c r="H78" s="2">
        <f t="shared" si="18"/>
        <v>0</v>
      </c>
      <c r="I78" s="2">
        <f t="shared" si="18"/>
        <v>0</v>
      </c>
      <c r="J78" s="2">
        <f t="shared" si="18"/>
        <v>0</v>
      </c>
      <c r="K78" s="2">
        <f t="shared" si="18"/>
        <v>0</v>
      </c>
      <c r="L78" s="2">
        <f t="shared" si="18"/>
        <v>0</v>
      </c>
      <c r="M78" s="2">
        <f t="shared" si="18"/>
        <v>0</v>
      </c>
      <c r="N78" s="2">
        <f t="shared" si="18"/>
        <v>0</v>
      </c>
      <c r="O78" s="2">
        <f t="shared" si="18"/>
        <v>0</v>
      </c>
      <c r="P78" s="2">
        <f t="shared" si="18"/>
        <v>0</v>
      </c>
      <c r="Q78" s="2">
        <f t="shared" si="18"/>
        <v>0</v>
      </c>
      <c r="R78" s="2">
        <f t="shared" si="18"/>
        <v>0</v>
      </c>
      <c r="S78" s="2">
        <f t="shared" si="18"/>
        <v>0</v>
      </c>
      <c r="T78" s="2">
        <f t="shared" si="18"/>
        <v>0</v>
      </c>
      <c r="U78" s="2">
        <f t="shared" si="18"/>
        <v>0</v>
      </c>
      <c r="V78" s="2">
        <f t="shared" si="18"/>
        <v>0</v>
      </c>
      <c r="W78" s="2">
        <f t="shared" si="18"/>
        <v>0</v>
      </c>
      <c r="X78" s="2">
        <f t="shared" si="18"/>
        <v>0</v>
      </c>
      <c r="Y78" s="2">
        <f t="shared" si="18"/>
        <v>0</v>
      </c>
      <c r="Z78" s="2">
        <f t="shared" si="18"/>
        <v>21666.666666666668</v>
      </c>
      <c r="AA78" s="2">
        <f t="shared" si="18"/>
        <v>0</v>
      </c>
      <c r="AB78" s="2">
        <f t="shared" si="18"/>
        <v>0</v>
      </c>
      <c r="AC78" s="2">
        <f t="shared" si="18"/>
        <v>0</v>
      </c>
      <c r="AD78" s="2">
        <f t="shared" si="18"/>
        <v>0</v>
      </c>
      <c r="AE78" s="2">
        <f t="shared" si="18"/>
        <v>0</v>
      </c>
      <c r="AF78" s="2">
        <f t="shared" si="18"/>
        <v>0</v>
      </c>
      <c r="AG78" s="2">
        <f t="shared" si="18"/>
        <v>0</v>
      </c>
      <c r="AH78" s="2">
        <f t="shared" si="18"/>
        <v>0</v>
      </c>
      <c r="AI78" s="2">
        <f t="shared" si="18"/>
        <v>0</v>
      </c>
      <c r="AJ78" s="2">
        <f t="shared" si="18"/>
        <v>0</v>
      </c>
      <c r="AK78" s="2">
        <f t="shared" si="18"/>
        <v>0</v>
      </c>
    </row>
    <row r="79" spans="1:37" x14ac:dyDescent="0.3">
      <c r="E79" s="2" t="str">
        <f t="shared" ref="E79:E80" si="19">E72</f>
        <v>Pumps</v>
      </c>
      <c r="F79" t="s">
        <v>7</v>
      </c>
      <c r="G79" s="2">
        <f t="shared" ref="G79:AK79" si="20">G72/$G8+IF((G$2-$G8+1)&gt;0,-INDEX($G72:$AK72,1,(G$2-$G8+1))/$G8,0)</f>
        <v>0</v>
      </c>
      <c r="H79" s="2">
        <f t="shared" si="20"/>
        <v>0</v>
      </c>
      <c r="I79" s="2">
        <f t="shared" si="20"/>
        <v>0</v>
      </c>
      <c r="J79" s="2">
        <f t="shared" si="20"/>
        <v>0</v>
      </c>
      <c r="K79" s="2">
        <f t="shared" si="20"/>
        <v>0</v>
      </c>
      <c r="L79" s="2">
        <f t="shared" si="20"/>
        <v>0</v>
      </c>
      <c r="M79" s="2">
        <f t="shared" si="20"/>
        <v>0</v>
      </c>
      <c r="N79" s="2">
        <f t="shared" si="20"/>
        <v>0</v>
      </c>
      <c r="O79" s="2">
        <f t="shared" si="20"/>
        <v>0</v>
      </c>
      <c r="P79" s="2">
        <f t="shared" si="20"/>
        <v>0</v>
      </c>
      <c r="Q79" s="2">
        <f t="shared" si="20"/>
        <v>0</v>
      </c>
      <c r="R79" s="2">
        <f t="shared" si="20"/>
        <v>0</v>
      </c>
      <c r="S79" s="2">
        <f t="shared" si="20"/>
        <v>0</v>
      </c>
      <c r="T79" s="2">
        <f t="shared" si="20"/>
        <v>0</v>
      </c>
      <c r="U79" s="2">
        <f t="shared" si="20"/>
        <v>0</v>
      </c>
      <c r="V79" s="2">
        <f t="shared" si="20"/>
        <v>0</v>
      </c>
      <c r="W79" s="2">
        <f t="shared" si="20"/>
        <v>0</v>
      </c>
      <c r="X79" s="2">
        <f t="shared" si="20"/>
        <v>0</v>
      </c>
      <c r="Y79" s="2">
        <f t="shared" si="20"/>
        <v>0</v>
      </c>
      <c r="Z79" s="2">
        <f t="shared" si="20"/>
        <v>0</v>
      </c>
      <c r="AA79" s="2">
        <f t="shared" si="20"/>
        <v>0</v>
      </c>
      <c r="AB79" s="2">
        <f t="shared" si="20"/>
        <v>0</v>
      </c>
      <c r="AC79" s="2">
        <f t="shared" si="20"/>
        <v>0</v>
      </c>
      <c r="AD79" s="2">
        <f t="shared" si="20"/>
        <v>0</v>
      </c>
      <c r="AE79" s="2">
        <f t="shared" si="20"/>
        <v>0</v>
      </c>
      <c r="AF79" s="2">
        <f t="shared" si="20"/>
        <v>0</v>
      </c>
      <c r="AG79" s="2">
        <f t="shared" si="20"/>
        <v>0</v>
      </c>
      <c r="AH79" s="2">
        <f t="shared" si="20"/>
        <v>0</v>
      </c>
      <c r="AI79" s="2">
        <f t="shared" si="20"/>
        <v>0</v>
      </c>
      <c r="AJ79" s="2">
        <f t="shared" si="20"/>
        <v>0</v>
      </c>
      <c r="AK79" s="2">
        <f t="shared" si="20"/>
        <v>0</v>
      </c>
    </row>
    <row r="80" spans="1:37" x14ac:dyDescent="0.3">
      <c r="E80" s="2" t="str">
        <f t="shared" si="19"/>
        <v>Valves and Meters</v>
      </c>
      <c r="F80" t="s">
        <v>7</v>
      </c>
      <c r="G80" s="2">
        <f t="shared" ref="G80:AK80" si="21">G73/$G9+IF((G$2-$G9+1)&gt;0,-INDEX($G73:$AK73,1,(G$2-$G9+1))/$G9,0)</f>
        <v>0</v>
      </c>
      <c r="H80" s="2">
        <f t="shared" si="21"/>
        <v>0</v>
      </c>
      <c r="I80" s="2">
        <f t="shared" si="21"/>
        <v>0</v>
      </c>
      <c r="J80" s="2">
        <f t="shared" si="21"/>
        <v>0</v>
      </c>
      <c r="K80" s="2">
        <f t="shared" si="21"/>
        <v>0</v>
      </c>
      <c r="L80" s="2">
        <f t="shared" si="21"/>
        <v>0</v>
      </c>
      <c r="M80" s="2">
        <f t="shared" si="21"/>
        <v>0</v>
      </c>
      <c r="N80" s="2">
        <f t="shared" si="21"/>
        <v>0</v>
      </c>
      <c r="O80" s="2">
        <f t="shared" si="21"/>
        <v>0</v>
      </c>
      <c r="P80" s="2">
        <f t="shared" si="21"/>
        <v>0</v>
      </c>
      <c r="Q80" s="2">
        <f t="shared" si="21"/>
        <v>0</v>
      </c>
      <c r="R80" s="2">
        <f t="shared" si="21"/>
        <v>0</v>
      </c>
      <c r="S80" s="2">
        <f t="shared" si="21"/>
        <v>0</v>
      </c>
      <c r="T80" s="2">
        <f t="shared" si="21"/>
        <v>0</v>
      </c>
      <c r="U80" s="2">
        <f t="shared" si="21"/>
        <v>0</v>
      </c>
      <c r="V80" s="2">
        <f t="shared" si="21"/>
        <v>0</v>
      </c>
      <c r="W80" s="2">
        <f t="shared" si="21"/>
        <v>0</v>
      </c>
      <c r="X80" s="2">
        <f t="shared" si="21"/>
        <v>0</v>
      </c>
      <c r="Y80" s="2">
        <f t="shared" si="21"/>
        <v>0</v>
      </c>
      <c r="Z80" s="2">
        <f t="shared" si="21"/>
        <v>0</v>
      </c>
      <c r="AA80" s="2">
        <f t="shared" si="21"/>
        <v>0</v>
      </c>
      <c r="AB80" s="2">
        <f t="shared" si="21"/>
        <v>0</v>
      </c>
      <c r="AC80" s="2">
        <f t="shared" si="21"/>
        <v>0</v>
      </c>
      <c r="AD80" s="2">
        <f t="shared" si="21"/>
        <v>0</v>
      </c>
      <c r="AE80" s="2">
        <f t="shared" si="21"/>
        <v>0</v>
      </c>
      <c r="AF80" s="2">
        <f t="shared" si="21"/>
        <v>0</v>
      </c>
      <c r="AG80" s="2">
        <f t="shared" si="21"/>
        <v>0</v>
      </c>
      <c r="AH80" s="2">
        <f t="shared" si="21"/>
        <v>0</v>
      </c>
      <c r="AI80" s="2">
        <f t="shared" si="21"/>
        <v>0</v>
      </c>
      <c r="AJ80" s="2">
        <f t="shared" si="21"/>
        <v>0</v>
      </c>
      <c r="AK80" s="2">
        <f t="shared" si="21"/>
        <v>0</v>
      </c>
    </row>
    <row r="82" spans="1:37" x14ac:dyDescent="0.3">
      <c r="D82" s="3" t="s">
        <v>138</v>
      </c>
      <c r="F82" t="s">
        <v>7</v>
      </c>
      <c r="G82" s="2">
        <f>SUM($G$77:G80)</f>
        <v>0</v>
      </c>
      <c r="H82" s="2">
        <f>SUM($G$77:H80)</f>
        <v>0</v>
      </c>
      <c r="I82" s="2">
        <f>SUM($G$77:I80)</f>
        <v>0</v>
      </c>
      <c r="J82" s="2">
        <f>SUM($G$77:J80)</f>
        <v>0</v>
      </c>
      <c r="K82" s="2">
        <f>SUM($G$77:K80)</f>
        <v>0</v>
      </c>
      <c r="L82" s="2">
        <f>SUM($G$77:L80)</f>
        <v>0</v>
      </c>
      <c r="M82" s="2">
        <f>SUM($G$77:M80)</f>
        <v>0</v>
      </c>
      <c r="N82" s="2">
        <f>SUM($G$77:N80)</f>
        <v>0</v>
      </c>
      <c r="O82" s="2">
        <f>SUM($G$77:O80)</f>
        <v>0</v>
      </c>
      <c r="P82" s="2">
        <f>SUM($G$77:P80)</f>
        <v>0</v>
      </c>
      <c r="Q82" s="2">
        <f>SUM($G$77:Q80)</f>
        <v>0</v>
      </c>
      <c r="R82" s="2">
        <f>SUM($G$77:R80)</f>
        <v>0</v>
      </c>
      <c r="S82" s="2">
        <f>SUM($G$77:S80)</f>
        <v>0</v>
      </c>
      <c r="T82" s="2">
        <f>SUM($G$77:T80)</f>
        <v>0</v>
      </c>
      <c r="U82" s="2">
        <f>SUM($G$77:U80)</f>
        <v>0</v>
      </c>
      <c r="V82" s="2">
        <f>SUM($G$77:V80)</f>
        <v>0</v>
      </c>
      <c r="W82" s="2">
        <f>SUM($G$77:W80)</f>
        <v>0</v>
      </c>
      <c r="X82" s="2">
        <f>SUM($G$77:X80)</f>
        <v>0</v>
      </c>
      <c r="Y82" s="2">
        <f>SUM($G$77:Y80)</f>
        <v>0</v>
      </c>
      <c r="Z82" s="2">
        <f>SUM($G$77:Z80)</f>
        <v>21666.666666666668</v>
      </c>
      <c r="AA82" s="2">
        <f>SUM($G$77:AA80)</f>
        <v>21666.666666666668</v>
      </c>
      <c r="AB82" s="2">
        <f>SUM($G$77:AB80)</f>
        <v>21666.666666666668</v>
      </c>
      <c r="AC82" s="2">
        <f>SUM($G$77:AC80)</f>
        <v>21666.666666666668</v>
      </c>
      <c r="AD82" s="2">
        <f>SUM($G$77:AD80)</f>
        <v>21666.666666666668</v>
      </c>
      <c r="AE82" s="2">
        <f>SUM($G$77:AE80)</f>
        <v>21666.666666666668</v>
      </c>
      <c r="AF82" s="2">
        <f>SUM($G$77:AF80)</f>
        <v>21666.666666666668</v>
      </c>
      <c r="AG82" s="2">
        <f>SUM($G$77:AG80)</f>
        <v>21666.666666666668</v>
      </c>
      <c r="AH82" s="2">
        <f>SUM($G$77:AH80)</f>
        <v>21666.666666666668</v>
      </c>
      <c r="AI82" s="2">
        <f>SUM($G$77:AI80)</f>
        <v>21666.666666666668</v>
      </c>
      <c r="AJ82" s="2">
        <f>SUM($G$77:AJ80)</f>
        <v>21666.666666666668</v>
      </c>
      <c r="AK82" s="2">
        <f>SUM($G$77:AK80)</f>
        <v>21666.666666666668</v>
      </c>
    </row>
    <row r="83" spans="1:37" x14ac:dyDescent="0.3">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spans="1:37" x14ac:dyDescent="0.3">
      <c r="D84" t="s">
        <v>139</v>
      </c>
      <c r="F84" t="s">
        <v>7</v>
      </c>
      <c r="G84" s="2">
        <f t="shared" ref="G84:AK84" si="22">G61-G75</f>
        <v>0</v>
      </c>
      <c r="H84" s="2">
        <f t="shared" si="22"/>
        <v>0</v>
      </c>
      <c r="I84" s="2">
        <f t="shared" si="22"/>
        <v>0</v>
      </c>
      <c r="J84" s="2">
        <f t="shared" si="22"/>
        <v>0</v>
      </c>
      <c r="K84" s="2">
        <f t="shared" si="22"/>
        <v>0</v>
      </c>
      <c r="L84" s="2">
        <f t="shared" si="22"/>
        <v>0</v>
      </c>
      <c r="M84" s="2">
        <f t="shared" si="22"/>
        <v>0</v>
      </c>
      <c r="N84" s="2">
        <f t="shared" si="22"/>
        <v>0</v>
      </c>
      <c r="O84" s="2">
        <f t="shared" si="22"/>
        <v>0</v>
      </c>
      <c r="P84" s="2">
        <f t="shared" si="22"/>
        <v>0</v>
      </c>
      <c r="Q84" s="2">
        <f t="shared" si="22"/>
        <v>1000000</v>
      </c>
      <c r="R84" s="2">
        <f t="shared" si="22"/>
        <v>0</v>
      </c>
      <c r="S84" s="2">
        <f t="shared" si="22"/>
        <v>0</v>
      </c>
      <c r="T84" s="2">
        <f t="shared" si="22"/>
        <v>0</v>
      </c>
      <c r="U84" s="2">
        <f t="shared" si="22"/>
        <v>0</v>
      </c>
      <c r="V84" s="2">
        <f t="shared" si="22"/>
        <v>0</v>
      </c>
      <c r="W84" s="2">
        <f t="shared" si="22"/>
        <v>0</v>
      </c>
      <c r="X84" s="2">
        <f t="shared" si="22"/>
        <v>0</v>
      </c>
      <c r="Y84" s="2">
        <f t="shared" si="22"/>
        <v>0</v>
      </c>
      <c r="Z84" s="2">
        <f t="shared" si="22"/>
        <v>-1300000</v>
      </c>
      <c r="AA84" s="2">
        <f t="shared" si="22"/>
        <v>0</v>
      </c>
      <c r="AB84" s="2">
        <f t="shared" si="22"/>
        <v>0</v>
      </c>
      <c r="AC84" s="2">
        <f t="shared" si="22"/>
        <v>0</v>
      </c>
      <c r="AD84" s="2">
        <f t="shared" si="22"/>
        <v>0</v>
      </c>
      <c r="AE84" s="2">
        <f t="shared" si="22"/>
        <v>0</v>
      </c>
      <c r="AF84" s="2">
        <f t="shared" si="22"/>
        <v>0</v>
      </c>
      <c r="AG84" s="2">
        <f t="shared" si="22"/>
        <v>0</v>
      </c>
      <c r="AH84" s="2">
        <f t="shared" si="22"/>
        <v>0</v>
      </c>
      <c r="AI84" s="2">
        <f t="shared" si="22"/>
        <v>0</v>
      </c>
      <c r="AJ84" s="2">
        <f t="shared" si="22"/>
        <v>0</v>
      </c>
      <c r="AK84" s="2">
        <f t="shared" si="22"/>
        <v>0</v>
      </c>
    </row>
    <row r="85" spans="1:37" x14ac:dyDescent="0.3">
      <c r="D85" t="s">
        <v>140</v>
      </c>
      <c r="F85" t="s">
        <v>7</v>
      </c>
      <c r="G85" s="2">
        <f t="shared" ref="G85:AK85" si="23">-G68+G82</f>
        <v>0</v>
      </c>
      <c r="H85" s="2">
        <f t="shared" si="23"/>
        <v>0</v>
      </c>
      <c r="I85" s="2">
        <f t="shared" si="23"/>
        <v>0</v>
      </c>
      <c r="J85" s="2">
        <f t="shared" si="23"/>
        <v>0</v>
      </c>
      <c r="K85" s="2">
        <f t="shared" si="23"/>
        <v>0</v>
      </c>
      <c r="L85" s="2">
        <f t="shared" si="23"/>
        <v>0</v>
      </c>
      <c r="M85" s="2">
        <f t="shared" si="23"/>
        <v>0</v>
      </c>
      <c r="N85" s="2">
        <f t="shared" si="23"/>
        <v>0</v>
      </c>
      <c r="O85" s="2">
        <f t="shared" si="23"/>
        <v>0</v>
      </c>
      <c r="P85" s="2">
        <f t="shared" si="23"/>
        <v>0</v>
      </c>
      <c r="Q85" s="2">
        <f t="shared" si="23"/>
        <v>-16666.666666666668</v>
      </c>
      <c r="R85" s="2">
        <f t="shared" si="23"/>
        <v>-16666.666666666668</v>
      </c>
      <c r="S85" s="2">
        <f t="shared" si="23"/>
        <v>-16666.666666666668</v>
      </c>
      <c r="T85" s="2">
        <f t="shared" si="23"/>
        <v>-16666.666666666668</v>
      </c>
      <c r="U85" s="2">
        <f t="shared" si="23"/>
        <v>-16666.666666666668</v>
      </c>
      <c r="V85" s="2">
        <f t="shared" si="23"/>
        <v>-16666.666666666668</v>
      </c>
      <c r="W85" s="2">
        <f t="shared" si="23"/>
        <v>-16666.666666666668</v>
      </c>
      <c r="X85" s="2">
        <f t="shared" si="23"/>
        <v>-16666.666666666668</v>
      </c>
      <c r="Y85" s="2">
        <f t="shared" si="23"/>
        <v>-16666.666666666668</v>
      </c>
      <c r="Z85" s="2">
        <f t="shared" si="23"/>
        <v>5000</v>
      </c>
      <c r="AA85" s="2">
        <f t="shared" si="23"/>
        <v>5000</v>
      </c>
      <c r="AB85" s="2">
        <f t="shared" si="23"/>
        <v>5000</v>
      </c>
      <c r="AC85" s="2">
        <f t="shared" si="23"/>
        <v>5000</v>
      </c>
      <c r="AD85" s="2">
        <f t="shared" si="23"/>
        <v>5000</v>
      </c>
      <c r="AE85" s="2">
        <f t="shared" si="23"/>
        <v>5000</v>
      </c>
      <c r="AF85" s="2">
        <f t="shared" si="23"/>
        <v>5000</v>
      </c>
      <c r="AG85" s="2">
        <f t="shared" si="23"/>
        <v>5000</v>
      </c>
      <c r="AH85" s="2">
        <f t="shared" si="23"/>
        <v>5000</v>
      </c>
      <c r="AI85" s="2">
        <f t="shared" si="23"/>
        <v>5000</v>
      </c>
      <c r="AJ85" s="2">
        <f t="shared" si="23"/>
        <v>5000</v>
      </c>
      <c r="AK85" s="2">
        <f t="shared" si="23"/>
        <v>5000</v>
      </c>
    </row>
    <row r="87" spans="1:37" x14ac:dyDescent="0.3">
      <c r="C87" s="1" t="str">
        <f>"Incremental "&amp;G4&amp;" Service Revenue"</f>
        <v>Incremental Recycled Water Service Revenue</v>
      </c>
      <c r="D87" s="1"/>
    </row>
    <row r="88" spans="1:37" x14ac:dyDescent="0.3">
      <c r="C88" s="1"/>
      <c r="D88" s="1"/>
    </row>
    <row r="89" spans="1:37" x14ac:dyDescent="0.3">
      <c r="C89" s="1"/>
      <c r="D89" s="3" t="s">
        <v>60</v>
      </c>
    </row>
    <row r="90" spans="1:37" x14ac:dyDescent="0.3">
      <c r="A90" s="15">
        <f>'Notes &amp; Assumptions'!A28</f>
        <v>15</v>
      </c>
      <c r="C90" s="1"/>
      <c r="D90" s="1"/>
      <c r="E90" t="s">
        <v>88</v>
      </c>
      <c r="F90" t="s">
        <v>3</v>
      </c>
      <c r="H90" s="11">
        <v>20</v>
      </c>
      <c r="I90" s="11">
        <v>70</v>
      </c>
      <c r="J90" s="11">
        <v>200</v>
      </c>
      <c r="K90" s="11">
        <v>100</v>
      </c>
      <c r="L90" s="11">
        <v>70</v>
      </c>
      <c r="M90" s="11">
        <v>20</v>
      </c>
      <c r="N90" s="11">
        <v>0</v>
      </c>
      <c r="O90" s="11">
        <v>0</v>
      </c>
      <c r="P90" s="11">
        <v>0</v>
      </c>
      <c r="Q90" s="11">
        <v>0</v>
      </c>
      <c r="R90" s="11">
        <v>0</v>
      </c>
      <c r="S90" s="11">
        <v>0</v>
      </c>
      <c r="T90" s="11">
        <v>0</v>
      </c>
      <c r="U90" s="11">
        <v>0</v>
      </c>
      <c r="V90" s="11">
        <v>0</v>
      </c>
      <c r="W90" s="11">
        <v>0</v>
      </c>
      <c r="X90" s="11">
        <v>0</v>
      </c>
      <c r="Y90" s="11">
        <v>0</v>
      </c>
      <c r="Z90" s="11">
        <v>0</v>
      </c>
      <c r="AA90" s="11">
        <v>0</v>
      </c>
      <c r="AB90" s="11">
        <v>0</v>
      </c>
      <c r="AC90" s="11">
        <v>0</v>
      </c>
      <c r="AD90" s="11">
        <v>0</v>
      </c>
      <c r="AE90" s="11">
        <v>0</v>
      </c>
      <c r="AF90" s="11">
        <v>0</v>
      </c>
    </row>
    <row r="91" spans="1:37" x14ac:dyDescent="0.3">
      <c r="C91" s="1"/>
      <c r="D91" s="1"/>
      <c r="E91" t="s">
        <v>61</v>
      </c>
      <c r="F91" t="s">
        <v>3</v>
      </c>
      <c r="H91" s="2">
        <f>G91+H90</f>
        <v>20</v>
      </c>
      <c r="I91" s="2">
        <f t="shared" ref="I91:AK91" si="24">H91+I90</f>
        <v>90</v>
      </c>
      <c r="J91" s="2">
        <f t="shared" si="24"/>
        <v>290</v>
      </c>
      <c r="K91" s="2">
        <f t="shared" si="24"/>
        <v>390</v>
      </c>
      <c r="L91" s="2">
        <f t="shared" si="24"/>
        <v>460</v>
      </c>
      <c r="M91" s="2">
        <f t="shared" si="24"/>
        <v>480</v>
      </c>
      <c r="N91" s="2">
        <f t="shared" si="24"/>
        <v>480</v>
      </c>
      <c r="O91" s="2">
        <f t="shared" si="24"/>
        <v>480</v>
      </c>
      <c r="P91" s="2">
        <f t="shared" si="24"/>
        <v>480</v>
      </c>
      <c r="Q91" s="2">
        <f t="shared" si="24"/>
        <v>480</v>
      </c>
      <c r="R91" s="2">
        <f t="shared" si="24"/>
        <v>480</v>
      </c>
      <c r="S91" s="2">
        <f t="shared" si="24"/>
        <v>480</v>
      </c>
      <c r="T91" s="2">
        <f t="shared" si="24"/>
        <v>480</v>
      </c>
      <c r="U91" s="2">
        <f t="shared" si="24"/>
        <v>480</v>
      </c>
      <c r="V91" s="2">
        <f t="shared" si="24"/>
        <v>480</v>
      </c>
      <c r="W91" s="2">
        <f t="shared" si="24"/>
        <v>480</v>
      </c>
      <c r="X91" s="2">
        <f t="shared" si="24"/>
        <v>480</v>
      </c>
      <c r="Y91" s="2">
        <f t="shared" si="24"/>
        <v>480</v>
      </c>
      <c r="Z91" s="2">
        <f t="shared" si="24"/>
        <v>480</v>
      </c>
      <c r="AA91" s="2">
        <f t="shared" si="24"/>
        <v>480</v>
      </c>
      <c r="AB91" s="2">
        <f t="shared" si="24"/>
        <v>480</v>
      </c>
      <c r="AC91" s="2">
        <f t="shared" si="24"/>
        <v>480</v>
      </c>
      <c r="AD91" s="2">
        <f t="shared" si="24"/>
        <v>480</v>
      </c>
      <c r="AE91" s="2">
        <f t="shared" si="24"/>
        <v>480</v>
      </c>
      <c r="AF91" s="2">
        <f t="shared" si="24"/>
        <v>480</v>
      </c>
      <c r="AG91" s="2">
        <f>AF91+AG90</f>
        <v>480</v>
      </c>
      <c r="AH91" s="2">
        <f t="shared" si="24"/>
        <v>480</v>
      </c>
      <c r="AI91" s="2">
        <f t="shared" si="24"/>
        <v>480</v>
      </c>
      <c r="AJ91" s="2">
        <f t="shared" si="24"/>
        <v>480</v>
      </c>
      <c r="AK91" s="2">
        <f t="shared" si="24"/>
        <v>480</v>
      </c>
    </row>
    <row r="92" spans="1:37" x14ac:dyDescent="0.3">
      <c r="A92" s="15">
        <f>'Notes &amp; Assumptions'!A29</f>
        <v>16</v>
      </c>
      <c r="C92" s="1"/>
      <c r="D92" s="1"/>
      <c r="E92" t="s">
        <v>62</v>
      </c>
      <c r="F92" t="s">
        <v>3</v>
      </c>
      <c r="G92" s="11">
        <v>1</v>
      </c>
    </row>
    <row r="93" spans="1:37" x14ac:dyDescent="0.3">
      <c r="C93" s="1"/>
      <c r="D93" s="1"/>
      <c r="E93" t="s">
        <v>89</v>
      </c>
      <c r="F93" t="s">
        <v>3</v>
      </c>
      <c r="H93">
        <f>H90*$G92</f>
        <v>20</v>
      </c>
      <c r="I93">
        <f t="shared" ref="I93:AK93" si="25">I90*$G92</f>
        <v>70</v>
      </c>
      <c r="J93">
        <f t="shared" si="25"/>
        <v>200</v>
      </c>
      <c r="K93">
        <f t="shared" si="25"/>
        <v>100</v>
      </c>
      <c r="L93">
        <f t="shared" si="25"/>
        <v>70</v>
      </c>
      <c r="M93">
        <f t="shared" si="25"/>
        <v>20</v>
      </c>
      <c r="N93">
        <f t="shared" si="25"/>
        <v>0</v>
      </c>
      <c r="O93">
        <f t="shared" si="25"/>
        <v>0</v>
      </c>
      <c r="P93">
        <f t="shared" si="25"/>
        <v>0</v>
      </c>
      <c r="Q93">
        <f t="shared" si="25"/>
        <v>0</v>
      </c>
      <c r="R93">
        <f t="shared" si="25"/>
        <v>0</v>
      </c>
      <c r="S93">
        <f t="shared" si="25"/>
        <v>0</v>
      </c>
      <c r="T93">
        <f t="shared" si="25"/>
        <v>0</v>
      </c>
      <c r="U93">
        <f t="shared" si="25"/>
        <v>0</v>
      </c>
      <c r="V93">
        <f t="shared" si="25"/>
        <v>0</v>
      </c>
      <c r="W93">
        <f t="shared" si="25"/>
        <v>0</v>
      </c>
      <c r="X93">
        <f t="shared" si="25"/>
        <v>0</v>
      </c>
      <c r="Y93">
        <f t="shared" si="25"/>
        <v>0</v>
      </c>
      <c r="Z93">
        <f t="shared" si="25"/>
        <v>0</v>
      </c>
      <c r="AA93">
        <f t="shared" si="25"/>
        <v>0</v>
      </c>
      <c r="AB93">
        <f t="shared" si="25"/>
        <v>0</v>
      </c>
      <c r="AC93">
        <f t="shared" si="25"/>
        <v>0</v>
      </c>
      <c r="AD93">
        <f t="shared" si="25"/>
        <v>0</v>
      </c>
      <c r="AE93">
        <f t="shared" si="25"/>
        <v>0</v>
      </c>
      <c r="AF93">
        <f t="shared" si="25"/>
        <v>0</v>
      </c>
      <c r="AG93">
        <f t="shared" si="25"/>
        <v>0</v>
      </c>
      <c r="AH93">
        <f t="shared" si="25"/>
        <v>0</v>
      </c>
      <c r="AI93">
        <f t="shared" si="25"/>
        <v>0</v>
      </c>
      <c r="AJ93">
        <f t="shared" si="25"/>
        <v>0</v>
      </c>
      <c r="AK93">
        <f t="shared" si="25"/>
        <v>0</v>
      </c>
    </row>
    <row r="94" spans="1:37" x14ac:dyDescent="0.3">
      <c r="C94" s="1"/>
      <c r="D94" s="1"/>
      <c r="E94" t="s">
        <v>90</v>
      </c>
      <c r="F94" t="s">
        <v>3</v>
      </c>
      <c r="H94">
        <f>H91*$G92</f>
        <v>20</v>
      </c>
      <c r="I94">
        <f t="shared" ref="I94:AK94" si="26">I91*$G92</f>
        <v>90</v>
      </c>
      <c r="J94">
        <f t="shared" si="26"/>
        <v>290</v>
      </c>
      <c r="K94">
        <f t="shared" si="26"/>
        <v>390</v>
      </c>
      <c r="L94">
        <f t="shared" si="26"/>
        <v>460</v>
      </c>
      <c r="M94">
        <f t="shared" si="26"/>
        <v>480</v>
      </c>
      <c r="N94">
        <f t="shared" si="26"/>
        <v>480</v>
      </c>
      <c r="O94">
        <f t="shared" si="26"/>
        <v>480</v>
      </c>
      <c r="P94">
        <f t="shared" si="26"/>
        <v>480</v>
      </c>
      <c r="Q94">
        <f t="shared" si="26"/>
        <v>480</v>
      </c>
      <c r="R94">
        <f t="shared" si="26"/>
        <v>480</v>
      </c>
      <c r="S94">
        <f t="shared" si="26"/>
        <v>480</v>
      </c>
      <c r="T94">
        <f t="shared" si="26"/>
        <v>480</v>
      </c>
      <c r="U94">
        <f t="shared" si="26"/>
        <v>480</v>
      </c>
      <c r="V94">
        <f t="shared" si="26"/>
        <v>480</v>
      </c>
      <c r="W94">
        <f t="shared" si="26"/>
        <v>480</v>
      </c>
      <c r="X94">
        <f t="shared" si="26"/>
        <v>480</v>
      </c>
      <c r="Y94">
        <f t="shared" si="26"/>
        <v>480</v>
      </c>
      <c r="Z94">
        <f t="shared" si="26"/>
        <v>480</v>
      </c>
      <c r="AA94">
        <f t="shared" si="26"/>
        <v>480</v>
      </c>
      <c r="AB94">
        <f t="shared" si="26"/>
        <v>480</v>
      </c>
      <c r="AC94">
        <f t="shared" si="26"/>
        <v>480</v>
      </c>
      <c r="AD94">
        <f t="shared" si="26"/>
        <v>480</v>
      </c>
      <c r="AE94">
        <f t="shared" si="26"/>
        <v>480</v>
      </c>
      <c r="AF94">
        <f t="shared" si="26"/>
        <v>480</v>
      </c>
      <c r="AG94">
        <f t="shared" si="26"/>
        <v>480</v>
      </c>
      <c r="AH94">
        <f t="shared" si="26"/>
        <v>480</v>
      </c>
      <c r="AI94">
        <f t="shared" si="26"/>
        <v>480</v>
      </c>
      <c r="AJ94">
        <f t="shared" si="26"/>
        <v>480</v>
      </c>
      <c r="AK94">
        <f t="shared" si="26"/>
        <v>480</v>
      </c>
    </row>
    <row r="95" spans="1:37" x14ac:dyDescent="0.3">
      <c r="A95" s="15">
        <f>'Notes &amp; Assumptions'!A30</f>
        <v>17</v>
      </c>
      <c r="C95" s="1"/>
      <c r="D95" s="1"/>
      <c r="E95" t="s">
        <v>63</v>
      </c>
      <c r="F95" t="s">
        <v>43</v>
      </c>
      <c r="H95" s="11">
        <v>200</v>
      </c>
      <c r="I95" s="11">
        <v>200</v>
      </c>
      <c r="J95" s="11">
        <v>200</v>
      </c>
      <c r="K95" s="11">
        <v>200</v>
      </c>
      <c r="L95" s="11">
        <v>200</v>
      </c>
      <c r="M95" s="11">
        <v>200</v>
      </c>
      <c r="N95" s="11">
        <v>200</v>
      </c>
      <c r="O95" s="11">
        <v>200</v>
      </c>
      <c r="P95" s="11">
        <v>200</v>
      </c>
      <c r="Q95" s="11">
        <v>200</v>
      </c>
      <c r="R95" s="11">
        <v>200</v>
      </c>
      <c r="S95" s="11">
        <v>200</v>
      </c>
      <c r="T95" s="11">
        <v>200</v>
      </c>
      <c r="U95" s="11">
        <v>200</v>
      </c>
      <c r="V95" s="11">
        <v>200</v>
      </c>
      <c r="W95" s="11">
        <v>200</v>
      </c>
      <c r="X95" s="11">
        <v>200</v>
      </c>
      <c r="Y95" s="11">
        <v>200</v>
      </c>
      <c r="Z95" s="11">
        <v>200</v>
      </c>
      <c r="AA95" s="11">
        <v>200</v>
      </c>
      <c r="AB95" s="11">
        <v>200</v>
      </c>
      <c r="AC95" s="11">
        <v>200</v>
      </c>
      <c r="AD95" s="11">
        <v>200</v>
      </c>
      <c r="AE95" s="11">
        <v>200</v>
      </c>
      <c r="AF95" s="11">
        <v>200</v>
      </c>
      <c r="AG95" s="11">
        <v>200</v>
      </c>
      <c r="AH95" s="11">
        <v>200</v>
      </c>
      <c r="AI95" s="11">
        <v>200</v>
      </c>
      <c r="AJ95" s="11">
        <v>200</v>
      </c>
      <c r="AK95" s="11">
        <v>200</v>
      </c>
    </row>
    <row r="96" spans="1:37" x14ac:dyDescent="0.3">
      <c r="C96" s="1"/>
      <c r="D96" s="1"/>
      <c r="E96" t="s">
        <v>64</v>
      </c>
      <c r="F96" t="s">
        <v>43</v>
      </c>
      <c r="H96" s="11">
        <v>50</v>
      </c>
      <c r="I96" s="11">
        <v>50</v>
      </c>
      <c r="J96" s="11">
        <v>50</v>
      </c>
      <c r="K96" s="11">
        <v>50</v>
      </c>
      <c r="L96" s="11">
        <v>50</v>
      </c>
      <c r="M96" s="11">
        <v>50</v>
      </c>
      <c r="N96" s="11">
        <v>50</v>
      </c>
      <c r="O96" s="11">
        <v>50</v>
      </c>
      <c r="P96" s="11">
        <v>50</v>
      </c>
      <c r="Q96" s="11">
        <v>50</v>
      </c>
      <c r="R96" s="11">
        <v>50</v>
      </c>
      <c r="S96" s="11">
        <v>50</v>
      </c>
      <c r="T96" s="11">
        <v>50</v>
      </c>
      <c r="U96" s="11">
        <v>50</v>
      </c>
      <c r="V96" s="11">
        <v>50</v>
      </c>
      <c r="W96" s="11">
        <v>50</v>
      </c>
      <c r="X96" s="11">
        <v>50</v>
      </c>
      <c r="Y96" s="11">
        <v>50</v>
      </c>
      <c r="Z96" s="11">
        <v>50</v>
      </c>
      <c r="AA96" s="11">
        <v>50</v>
      </c>
      <c r="AB96" s="11">
        <v>50</v>
      </c>
      <c r="AC96" s="11">
        <v>50</v>
      </c>
      <c r="AD96" s="11">
        <v>50</v>
      </c>
      <c r="AE96" s="11">
        <v>50</v>
      </c>
      <c r="AF96" s="11">
        <v>50</v>
      </c>
      <c r="AG96" s="11">
        <v>50</v>
      </c>
      <c r="AH96" s="11">
        <v>50</v>
      </c>
      <c r="AI96" s="11">
        <v>50</v>
      </c>
      <c r="AJ96" s="11">
        <v>50</v>
      </c>
      <c r="AK96" s="11">
        <v>50</v>
      </c>
    </row>
    <row r="97" spans="1:37" x14ac:dyDescent="0.3">
      <c r="C97" s="1"/>
      <c r="D97" s="1"/>
      <c r="E97" t="s">
        <v>141</v>
      </c>
      <c r="F97" t="s">
        <v>43</v>
      </c>
      <c r="H97" s="11">
        <v>50</v>
      </c>
      <c r="I97" s="11">
        <v>50</v>
      </c>
      <c r="J97" s="11">
        <v>50</v>
      </c>
      <c r="K97" s="11">
        <v>50</v>
      </c>
      <c r="L97" s="11">
        <v>50</v>
      </c>
      <c r="M97" s="11">
        <v>50</v>
      </c>
      <c r="N97" s="11">
        <v>50</v>
      </c>
      <c r="O97" s="11">
        <v>50</v>
      </c>
      <c r="P97" s="11">
        <v>50</v>
      </c>
      <c r="Q97" s="11">
        <v>50</v>
      </c>
      <c r="R97" s="11">
        <v>50</v>
      </c>
      <c r="S97" s="11">
        <v>50</v>
      </c>
      <c r="T97" s="11">
        <v>50</v>
      </c>
      <c r="U97" s="11">
        <v>50</v>
      </c>
      <c r="V97" s="11">
        <v>50</v>
      </c>
      <c r="W97" s="11">
        <v>50</v>
      </c>
      <c r="X97" s="11">
        <v>50</v>
      </c>
      <c r="Y97" s="11">
        <v>50</v>
      </c>
      <c r="Z97" s="11">
        <v>50</v>
      </c>
      <c r="AA97" s="11">
        <v>50</v>
      </c>
      <c r="AB97" s="11">
        <v>50</v>
      </c>
      <c r="AC97" s="11">
        <v>50</v>
      </c>
      <c r="AD97" s="11">
        <v>50</v>
      </c>
      <c r="AE97" s="11">
        <v>50</v>
      </c>
      <c r="AF97" s="11">
        <v>50</v>
      </c>
      <c r="AG97" s="11">
        <v>50</v>
      </c>
      <c r="AH97" s="11">
        <v>50</v>
      </c>
      <c r="AI97" s="11">
        <v>50</v>
      </c>
      <c r="AJ97" s="11">
        <v>50</v>
      </c>
      <c r="AK97" s="11">
        <v>50</v>
      </c>
    </row>
    <row r="98" spans="1:37" x14ac:dyDescent="0.3">
      <c r="C98" s="1"/>
      <c r="D98" s="1"/>
      <c r="E98" t="s">
        <v>65</v>
      </c>
      <c r="F98" t="s">
        <v>145</v>
      </c>
      <c r="H98" s="2">
        <f>H91*H95</f>
        <v>4000</v>
      </c>
      <c r="I98" s="2">
        <f t="shared" ref="I98:AK98" si="27">I91*I95</f>
        <v>18000</v>
      </c>
      <c r="J98" s="2">
        <f t="shared" si="27"/>
        <v>58000</v>
      </c>
      <c r="K98" s="2">
        <f t="shared" si="27"/>
        <v>78000</v>
      </c>
      <c r="L98" s="2">
        <f t="shared" si="27"/>
        <v>92000</v>
      </c>
      <c r="M98" s="2">
        <f t="shared" si="27"/>
        <v>96000</v>
      </c>
      <c r="N98" s="2">
        <f t="shared" si="27"/>
        <v>96000</v>
      </c>
      <c r="O98" s="2">
        <f t="shared" si="27"/>
        <v>96000</v>
      </c>
      <c r="P98" s="2">
        <f t="shared" si="27"/>
        <v>96000</v>
      </c>
      <c r="Q98" s="2">
        <f t="shared" si="27"/>
        <v>96000</v>
      </c>
      <c r="R98" s="2">
        <f t="shared" si="27"/>
        <v>96000</v>
      </c>
      <c r="S98" s="2">
        <f t="shared" si="27"/>
        <v>96000</v>
      </c>
      <c r="T98" s="2">
        <f t="shared" si="27"/>
        <v>96000</v>
      </c>
      <c r="U98" s="2">
        <f t="shared" si="27"/>
        <v>96000</v>
      </c>
      <c r="V98" s="2">
        <f t="shared" si="27"/>
        <v>96000</v>
      </c>
      <c r="W98" s="2">
        <f t="shared" si="27"/>
        <v>96000</v>
      </c>
      <c r="X98" s="2">
        <f t="shared" si="27"/>
        <v>96000</v>
      </c>
      <c r="Y98" s="2">
        <f t="shared" si="27"/>
        <v>96000</v>
      </c>
      <c r="Z98" s="2">
        <f t="shared" si="27"/>
        <v>96000</v>
      </c>
      <c r="AA98" s="2">
        <f t="shared" si="27"/>
        <v>96000</v>
      </c>
      <c r="AB98" s="2">
        <f t="shared" si="27"/>
        <v>96000</v>
      </c>
      <c r="AC98" s="2">
        <f t="shared" si="27"/>
        <v>96000</v>
      </c>
      <c r="AD98" s="2">
        <f t="shared" si="27"/>
        <v>96000</v>
      </c>
      <c r="AE98" s="2">
        <f t="shared" si="27"/>
        <v>96000</v>
      </c>
      <c r="AF98" s="2">
        <f t="shared" si="27"/>
        <v>96000</v>
      </c>
      <c r="AG98" s="2">
        <f t="shared" si="27"/>
        <v>96000</v>
      </c>
      <c r="AH98" s="2">
        <f t="shared" si="27"/>
        <v>96000</v>
      </c>
      <c r="AI98" s="2">
        <f t="shared" si="27"/>
        <v>96000</v>
      </c>
      <c r="AJ98" s="2">
        <f t="shared" si="27"/>
        <v>96000</v>
      </c>
      <c r="AK98" s="2">
        <f t="shared" si="27"/>
        <v>96000</v>
      </c>
    </row>
    <row r="99" spans="1:37" x14ac:dyDescent="0.3">
      <c r="C99" s="1"/>
      <c r="D99" s="1"/>
      <c r="E99" t="s">
        <v>66</v>
      </c>
      <c r="F99" t="s">
        <v>145</v>
      </c>
      <c r="H99" s="2">
        <f>H91*H96</f>
        <v>1000</v>
      </c>
      <c r="I99" s="2">
        <f t="shared" ref="I99:AK99" si="28">I91*I96</f>
        <v>4500</v>
      </c>
      <c r="J99" s="2">
        <f t="shared" si="28"/>
        <v>14500</v>
      </c>
      <c r="K99" s="2">
        <f t="shared" si="28"/>
        <v>19500</v>
      </c>
      <c r="L99" s="2">
        <f t="shared" si="28"/>
        <v>23000</v>
      </c>
      <c r="M99" s="2">
        <f t="shared" si="28"/>
        <v>24000</v>
      </c>
      <c r="N99" s="2">
        <f t="shared" si="28"/>
        <v>24000</v>
      </c>
      <c r="O99" s="2">
        <f t="shared" si="28"/>
        <v>24000</v>
      </c>
      <c r="P99" s="2">
        <f t="shared" si="28"/>
        <v>24000</v>
      </c>
      <c r="Q99" s="2">
        <f t="shared" si="28"/>
        <v>24000</v>
      </c>
      <c r="R99" s="2">
        <f t="shared" si="28"/>
        <v>24000</v>
      </c>
      <c r="S99" s="2">
        <f t="shared" si="28"/>
        <v>24000</v>
      </c>
      <c r="T99" s="2">
        <f t="shared" si="28"/>
        <v>24000</v>
      </c>
      <c r="U99" s="2">
        <f t="shared" si="28"/>
        <v>24000</v>
      </c>
      <c r="V99" s="2">
        <f t="shared" si="28"/>
        <v>24000</v>
      </c>
      <c r="W99" s="2">
        <f t="shared" si="28"/>
        <v>24000</v>
      </c>
      <c r="X99" s="2">
        <f t="shared" si="28"/>
        <v>24000</v>
      </c>
      <c r="Y99" s="2">
        <f t="shared" si="28"/>
        <v>24000</v>
      </c>
      <c r="Z99" s="2">
        <f t="shared" si="28"/>
        <v>24000</v>
      </c>
      <c r="AA99" s="2">
        <f t="shared" si="28"/>
        <v>24000</v>
      </c>
      <c r="AB99" s="2">
        <f t="shared" si="28"/>
        <v>24000</v>
      </c>
      <c r="AC99" s="2">
        <f t="shared" si="28"/>
        <v>24000</v>
      </c>
      <c r="AD99" s="2">
        <f t="shared" si="28"/>
        <v>24000</v>
      </c>
      <c r="AE99" s="2">
        <f t="shared" si="28"/>
        <v>24000</v>
      </c>
      <c r="AF99" s="2">
        <f t="shared" si="28"/>
        <v>24000</v>
      </c>
      <c r="AG99" s="2">
        <f t="shared" si="28"/>
        <v>24000</v>
      </c>
      <c r="AH99" s="2">
        <f t="shared" si="28"/>
        <v>24000</v>
      </c>
      <c r="AI99" s="2">
        <f t="shared" si="28"/>
        <v>24000</v>
      </c>
      <c r="AJ99" s="2">
        <f t="shared" si="28"/>
        <v>24000</v>
      </c>
      <c r="AK99" s="2">
        <f t="shared" si="28"/>
        <v>24000</v>
      </c>
    </row>
    <row r="100" spans="1:37" x14ac:dyDescent="0.3">
      <c r="C100" s="1"/>
      <c r="D100" s="1"/>
      <c r="E100" t="s">
        <v>142</v>
      </c>
      <c r="F100" t="s">
        <v>145</v>
      </c>
      <c r="H100" s="2">
        <f>H91*H97</f>
        <v>1000</v>
      </c>
      <c r="I100" s="2">
        <f t="shared" ref="I100:AK100" si="29">I91*I97</f>
        <v>4500</v>
      </c>
      <c r="J100" s="2">
        <f t="shared" si="29"/>
        <v>14500</v>
      </c>
      <c r="K100" s="2">
        <f t="shared" si="29"/>
        <v>19500</v>
      </c>
      <c r="L100" s="2">
        <f t="shared" si="29"/>
        <v>23000</v>
      </c>
      <c r="M100" s="2">
        <f t="shared" si="29"/>
        <v>24000</v>
      </c>
      <c r="N100" s="2">
        <f t="shared" si="29"/>
        <v>24000</v>
      </c>
      <c r="O100" s="2">
        <f t="shared" si="29"/>
        <v>24000</v>
      </c>
      <c r="P100" s="2">
        <f t="shared" si="29"/>
        <v>24000</v>
      </c>
      <c r="Q100" s="2">
        <f t="shared" si="29"/>
        <v>24000</v>
      </c>
      <c r="R100" s="2">
        <f t="shared" si="29"/>
        <v>24000</v>
      </c>
      <c r="S100" s="2">
        <f t="shared" si="29"/>
        <v>24000</v>
      </c>
      <c r="T100" s="2">
        <f t="shared" si="29"/>
        <v>24000</v>
      </c>
      <c r="U100" s="2">
        <f t="shared" si="29"/>
        <v>24000</v>
      </c>
      <c r="V100" s="2">
        <f t="shared" si="29"/>
        <v>24000</v>
      </c>
      <c r="W100" s="2">
        <f t="shared" si="29"/>
        <v>24000</v>
      </c>
      <c r="X100" s="2">
        <f t="shared" si="29"/>
        <v>24000</v>
      </c>
      <c r="Y100" s="2">
        <f t="shared" si="29"/>
        <v>24000</v>
      </c>
      <c r="Z100" s="2">
        <f t="shared" si="29"/>
        <v>24000</v>
      </c>
      <c r="AA100" s="2">
        <f t="shared" si="29"/>
        <v>24000</v>
      </c>
      <c r="AB100" s="2">
        <f t="shared" si="29"/>
        <v>24000</v>
      </c>
      <c r="AC100" s="2">
        <f t="shared" si="29"/>
        <v>24000</v>
      </c>
      <c r="AD100" s="2">
        <f t="shared" si="29"/>
        <v>24000</v>
      </c>
      <c r="AE100" s="2">
        <f t="shared" si="29"/>
        <v>24000</v>
      </c>
      <c r="AF100" s="2">
        <f t="shared" si="29"/>
        <v>24000</v>
      </c>
      <c r="AG100" s="2">
        <f t="shared" si="29"/>
        <v>24000</v>
      </c>
      <c r="AH100" s="2">
        <f t="shared" si="29"/>
        <v>24000</v>
      </c>
      <c r="AI100" s="2">
        <f t="shared" si="29"/>
        <v>24000</v>
      </c>
      <c r="AJ100" s="2">
        <f t="shared" si="29"/>
        <v>24000</v>
      </c>
      <c r="AK100" s="2">
        <f t="shared" si="29"/>
        <v>24000</v>
      </c>
    </row>
    <row r="101" spans="1:37" x14ac:dyDescent="0.3">
      <c r="A101" s="15">
        <f>'Notes &amp; Assumptions'!A31</f>
        <v>18</v>
      </c>
      <c r="C101" s="1"/>
      <c r="D101" s="1"/>
      <c r="E101" t="s">
        <v>67</v>
      </c>
      <c r="F101" t="s">
        <v>8</v>
      </c>
      <c r="H101" s="12">
        <v>0.03</v>
      </c>
      <c r="I101" s="12">
        <v>0.03</v>
      </c>
      <c r="J101" s="12">
        <v>0.03</v>
      </c>
      <c r="K101" s="12">
        <v>0.03</v>
      </c>
      <c r="L101" s="12">
        <v>0</v>
      </c>
      <c r="M101" s="12">
        <v>0</v>
      </c>
      <c r="N101" s="12">
        <v>0</v>
      </c>
      <c r="O101" s="12">
        <v>0</v>
      </c>
      <c r="P101" s="12">
        <v>0</v>
      </c>
      <c r="Q101" s="12">
        <v>0</v>
      </c>
      <c r="R101" s="12">
        <v>0</v>
      </c>
      <c r="S101" s="12">
        <v>0</v>
      </c>
      <c r="T101" s="12">
        <v>0</v>
      </c>
      <c r="U101" s="12">
        <v>0</v>
      </c>
      <c r="V101" s="12">
        <v>0</v>
      </c>
      <c r="W101" s="12">
        <v>0</v>
      </c>
      <c r="X101" s="12">
        <v>0</v>
      </c>
      <c r="Y101" s="12">
        <v>0</v>
      </c>
      <c r="Z101" s="12">
        <v>0</v>
      </c>
      <c r="AA101" s="12">
        <v>0</v>
      </c>
      <c r="AB101" s="12">
        <v>0</v>
      </c>
      <c r="AC101" s="12">
        <v>0</v>
      </c>
      <c r="AD101" s="12">
        <v>0</v>
      </c>
      <c r="AE101" s="12">
        <v>0</v>
      </c>
      <c r="AF101" s="12">
        <v>0</v>
      </c>
      <c r="AG101" s="12">
        <v>0</v>
      </c>
      <c r="AH101" s="12">
        <v>0</v>
      </c>
      <c r="AI101" s="12">
        <v>0</v>
      </c>
      <c r="AJ101" s="12">
        <v>0</v>
      </c>
      <c r="AK101" s="12">
        <v>0</v>
      </c>
    </row>
    <row r="102" spans="1:37" x14ac:dyDescent="0.3">
      <c r="A102" s="15">
        <f>'Notes &amp; Assumptions'!A32</f>
        <v>19</v>
      </c>
      <c r="C102" s="1"/>
      <c r="D102" s="1"/>
      <c r="E102" t="s">
        <v>40</v>
      </c>
      <c r="F102" t="s">
        <v>41</v>
      </c>
      <c r="G102" s="11">
        <v>365</v>
      </c>
      <c r="H102" s="2">
        <f>G102*(1+$G$14)*(1+H101)</f>
        <v>383.46899999999999</v>
      </c>
      <c r="I102" s="2">
        <f t="shared" ref="I102:AK102" si="30">H102*(1+$G$14)*(1+I101)</f>
        <v>402.87253140000001</v>
      </c>
      <c r="J102" s="2">
        <f t="shared" si="30"/>
        <v>423.25788148884004</v>
      </c>
      <c r="K102" s="2">
        <f t="shared" si="30"/>
        <v>444.67473029217535</v>
      </c>
      <c r="L102" s="2">
        <f t="shared" si="30"/>
        <v>453.56822489801885</v>
      </c>
      <c r="M102" s="2">
        <f t="shared" si="30"/>
        <v>462.63958939597921</v>
      </c>
      <c r="N102" s="2">
        <f t="shared" si="30"/>
        <v>471.89238118389881</v>
      </c>
      <c r="O102" s="2">
        <f t="shared" si="30"/>
        <v>481.33022880757682</v>
      </c>
      <c r="P102" s="2">
        <f t="shared" si="30"/>
        <v>490.95683338372834</v>
      </c>
      <c r="Q102" s="2">
        <f t="shared" si="30"/>
        <v>500.77597005140291</v>
      </c>
      <c r="R102" s="2">
        <f t="shared" si="30"/>
        <v>510.79148945243099</v>
      </c>
      <c r="S102" s="2">
        <f t="shared" si="30"/>
        <v>521.00731924147965</v>
      </c>
      <c r="T102" s="2">
        <f t="shared" si="30"/>
        <v>531.4274656263093</v>
      </c>
      <c r="U102" s="2">
        <f t="shared" si="30"/>
        <v>542.05601493883546</v>
      </c>
      <c r="V102" s="2">
        <f t="shared" si="30"/>
        <v>552.89713523761213</v>
      </c>
      <c r="W102" s="2">
        <f t="shared" si="30"/>
        <v>563.95507794236437</v>
      </c>
      <c r="X102" s="2">
        <f t="shared" si="30"/>
        <v>575.23417950121166</v>
      </c>
      <c r="Y102" s="2">
        <f t="shared" si="30"/>
        <v>586.73886309123588</v>
      </c>
      <c r="Z102" s="2">
        <f t="shared" si="30"/>
        <v>598.47364035306066</v>
      </c>
      <c r="AA102" s="2">
        <f t="shared" si="30"/>
        <v>610.44311316012192</v>
      </c>
      <c r="AB102" s="2">
        <f t="shared" si="30"/>
        <v>622.65197542332442</v>
      </c>
      <c r="AC102" s="2">
        <f t="shared" si="30"/>
        <v>635.10501493179095</v>
      </c>
      <c r="AD102" s="2">
        <f t="shared" si="30"/>
        <v>647.8071152304268</v>
      </c>
      <c r="AE102" s="2">
        <f t="shared" si="30"/>
        <v>660.76325753503534</v>
      </c>
      <c r="AF102" s="2">
        <f t="shared" si="30"/>
        <v>673.97852268573604</v>
      </c>
      <c r="AG102" s="2">
        <f>AF102*(1+$G$14)*(1+AG101)</f>
        <v>687.45809313945074</v>
      </c>
      <c r="AH102" s="2">
        <f t="shared" si="30"/>
        <v>701.20725500223978</v>
      </c>
      <c r="AI102" s="2">
        <f t="shared" si="30"/>
        <v>715.23140010228462</v>
      </c>
      <c r="AJ102" s="2">
        <f t="shared" si="30"/>
        <v>729.53602810433028</v>
      </c>
      <c r="AK102" s="2">
        <f t="shared" si="30"/>
        <v>744.12674866641692</v>
      </c>
    </row>
    <row r="103" spans="1:37" x14ac:dyDescent="0.3">
      <c r="C103" s="1"/>
      <c r="D103" s="1"/>
      <c r="E103" t="s">
        <v>68</v>
      </c>
      <c r="F103" t="s">
        <v>144</v>
      </c>
      <c r="G103" s="21">
        <v>0.8</v>
      </c>
      <c r="H103" s="22">
        <f>G103*(1+$G$14)*(1+H101)</f>
        <v>0.84048000000000012</v>
      </c>
      <c r="I103" s="22">
        <f t="shared" ref="I103:AK103" si="31">H103*(1+$G$14)*(1+I101)</f>
        <v>0.88300828800000009</v>
      </c>
      <c r="J103" s="22">
        <f t="shared" si="31"/>
        <v>0.92768850737280018</v>
      </c>
      <c r="K103" s="22">
        <f t="shared" si="31"/>
        <v>0.97462954584586392</v>
      </c>
      <c r="L103" s="22">
        <f t="shared" si="31"/>
        <v>0.99412213676278116</v>
      </c>
      <c r="M103" s="22">
        <f t="shared" si="31"/>
        <v>1.0140045794980368</v>
      </c>
      <c r="N103" s="22">
        <f t="shared" si="31"/>
        <v>1.0342846710879976</v>
      </c>
      <c r="O103" s="22">
        <f t="shared" si="31"/>
        <v>1.0549703645097577</v>
      </c>
      <c r="P103" s="22">
        <f t="shared" si="31"/>
        <v>1.0760697717999528</v>
      </c>
      <c r="Q103" s="22">
        <f t="shared" si="31"/>
        <v>1.097591167235952</v>
      </c>
      <c r="R103" s="22">
        <f t="shared" si="31"/>
        <v>1.1195429905806711</v>
      </c>
      <c r="S103" s="22">
        <f t="shared" si="31"/>
        <v>1.1419338503922845</v>
      </c>
      <c r="T103" s="22">
        <f t="shared" si="31"/>
        <v>1.1647725274001302</v>
      </c>
      <c r="U103" s="22">
        <f t="shared" si="31"/>
        <v>1.1880679779481327</v>
      </c>
      <c r="V103" s="22">
        <f t="shared" si="31"/>
        <v>1.2118293375070954</v>
      </c>
      <c r="W103" s="22">
        <f t="shared" si="31"/>
        <v>1.2360659242572374</v>
      </c>
      <c r="X103" s="22">
        <f t="shared" si="31"/>
        <v>1.2607872427423821</v>
      </c>
      <c r="Y103" s="22">
        <f t="shared" si="31"/>
        <v>1.2860029875972296</v>
      </c>
      <c r="Z103" s="22">
        <f t="shared" si="31"/>
        <v>1.3117230473491743</v>
      </c>
      <c r="AA103" s="22">
        <f t="shared" si="31"/>
        <v>1.3379575082961579</v>
      </c>
      <c r="AB103" s="22">
        <f t="shared" si="31"/>
        <v>1.3647166584620811</v>
      </c>
      <c r="AC103" s="22">
        <f t="shared" si="31"/>
        <v>1.3920109916313228</v>
      </c>
      <c r="AD103" s="22">
        <f t="shared" si="31"/>
        <v>1.4198512114639492</v>
      </c>
      <c r="AE103" s="22">
        <f t="shared" si="31"/>
        <v>1.4482482356932282</v>
      </c>
      <c r="AF103" s="22">
        <f t="shared" si="31"/>
        <v>1.4772132004070928</v>
      </c>
      <c r="AG103" s="22">
        <f>AF103*(1+$G$14)*(1+AG101)</f>
        <v>1.5067574644152346</v>
      </c>
      <c r="AH103" s="22">
        <f t="shared" si="31"/>
        <v>1.5368926137035392</v>
      </c>
      <c r="AI103" s="22">
        <f t="shared" si="31"/>
        <v>1.5676304659776101</v>
      </c>
      <c r="AJ103" s="22">
        <f t="shared" si="31"/>
        <v>1.5989830752971623</v>
      </c>
      <c r="AK103" s="22">
        <f t="shared" si="31"/>
        <v>1.6309627368031057</v>
      </c>
    </row>
    <row r="104" spans="1:37" x14ac:dyDescent="0.3">
      <c r="C104" s="1"/>
      <c r="D104" s="1"/>
      <c r="E104" t="s">
        <v>69</v>
      </c>
      <c r="F104" t="s">
        <v>144</v>
      </c>
      <c r="G104" s="21">
        <v>1.2</v>
      </c>
      <c r="H104" s="22">
        <f>G104*(1+$G$14)*(1+H101)</f>
        <v>1.2607200000000001</v>
      </c>
      <c r="I104" s="22">
        <f t="shared" ref="I104:AK104" si="32">H104*(1+$G$14)*(1+I101)</f>
        <v>1.3245124320000001</v>
      </c>
      <c r="J104" s="22">
        <f t="shared" si="32"/>
        <v>1.3915327610592003</v>
      </c>
      <c r="K104" s="22">
        <f t="shared" si="32"/>
        <v>1.4619443187687959</v>
      </c>
      <c r="L104" s="22">
        <f t="shared" si="32"/>
        <v>1.4911832051441718</v>
      </c>
      <c r="M104" s="22">
        <f t="shared" si="32"/>
        <v>1.5210068692470553</v>
      </c>
      <c r="N104" s="22">
        <f t="shared" si="32"/>
        <v>1.5514270066319964</v>
      </c>
      <c r="O104" s="22">
        <f t="shared" si="32"/>
        <v>1.5824555467646364</v>
      </c>
      <c r="P104" s="22">
        <f t="shared" si="32"/>
        <v>1.6141046576999292</v>
      </c>
      <c r="Q104" s="22">
        <f t="shared" si="32"/>
        <v>1.6463867508539278</v>
      </c>
      <c r="R104" s="22">
        <f t="shared" si="32"/>
        <v>1.6793144858710065</v>
      </c>
      <c r="S104" s="22">
        <f t="shared" si="32"/>
        <v>1.7129007755884267</v>
      </c>
      <c r="T104" s="22">
        <f t="shared" si="32"/>
        <v>1.7471587911001953</v>
      </c>
      <c r="U104" s="22">
        <f t="shared" si="32"/>
        <v>1.7821019669221994</v>
      </c>
      <c r="V104" s="22">
        <f t="shared" si="32"/>
        <v>1.8177440062606434</v>
      </c>
      <c r="W104" s="22">
        <f t="shared" si="32"/>
        <v>1.8540988863858563</v>
      </c>
      <c r="X104" s="22">
        <f t="shared" si="32"/>
        <v>1.8911808641135734</v>
      </c>
      <c r="Y104" s="22">
        <f t="shared" si="32"/>
        <v>1.9290044813958449</v>
      </c>
      <c r="Z104" s="22">
        <f t="shared" si="32"/>
        <v>1.9675845710237618</v>
      </c>
      <c r="AA104" s="22">
        <f t="shared" si="32"/>
        <v>2.0069362624442371</v>
      </c>
      <c r="AB104" s="22">
        <f t="shared" si="32"/>
        <v>2.0470749876931218</v>
      </c>
      <c r="AC104" s="22">
        <f t="shared" si="32"/>
        <v>2.0880164874469842</v>
      </c>
      <c r="AD104" s="22">
        <f t="shared" si="32"/>
        <v>2.1297768171959239</v>
      </c>
      <c r="AE104" s="22">
        <f t="shared" si="32"/>
        <v>2.1723723535398425</v>
      </c>
      <c r="AF104" s="22">
        <f t="shared" si="32"/>
        <v>2.2158198006106393</v>
      </c>
      <c r="AG104" s="22">
        <f>AF104*(1+$G$14)*(1+AG101)</f>
        <v>2.2601361966228524</v>
      </c>
      <c r="AH104" s="22">
        <f t="shared" si="32"/>
        <v>2.3053389205553096</v>
      </c>
      <c r="AI104" s="22">
        <f t="shared" si="32"/>
        <v>2.3514456989664159</v>
      </c>
      <c r="AJ104" s="22">
        <f t="shared" si="32"/>
        <v>2.3984746129457442</v>
      </c>
      <c r="AK104" s="22">
        <f t="shared" si="32"/>
        <v>2.4464441052046593</v>
      </c>
    </row>
    <row r="105" spans="1:37" x14ac:dyDescent="0.3">
      <c r="C105" s="1"/>
      <c r="D105" s="1"/>
      <c r="E105" t="s">
        <v>143</v>
      </c>
      <c r="F105" t="s">
        <v>144</v>
      </c>
      <c r="G105" s="21">
        <v>1.4</v>
      </c>
      <c r="H105" s="22">
        <f>G105*(1+$G$14)*(1+H101)</f>
        <v>1.4708399999999999</v>
      </c>
      <c r="I105" s="22">
        <f t="shared" ref="I105:AK105" si="33">H105*(1+$G$14)*(1+I101)</f>
        <v>1.5452645040000001</v>
      </c>
      <c r="J105" s="22">
        <f t="shared" si="33"/>
        <v>1.6234548879024002</v>
      </c>
      <c r="K105" s="22">
        <f t="shared" si="33"/>
        <v>1.7056017052302617</v>
      </c>
      <c r="L105" s="22">
        <f t="shared" si="33"/>
        <v>1.7397137393348669</v>
      </c>
      <c r="M105" s="22">
        <f t="shared" si="33"/>
        <v>1.7745080141215643</v>
      </c>
      <c r="N105" s="22">
        <f t="shared" si="33"/>
        <v>1.8099981744039957</v>
      </c>
      <c r="O105" s="22">
        <f t="shared" si="33"/>
        <v>1.8461981378920755</v>
      </c>
      <c r="P105" s="22">
        <f t="shared" si="33"/>
        <v>1.883122100649917</v>
      </c>
      <c r="Q105" s="22">
        <f t="shared" si="33"/>
        <v>1.9207845426629153</v>
      </c>
      <c r="R105" s="22">
        <f t="shared" si="33"/>
        <v>1.9592002335161736</v>
      </c>
      <c r="S105" s="22">
        <f t="shared" si="33"/>
        <v>1.9983842381864971</v>
      </c>
      <c r="T105" s="22">
        <f t="shared" si="33"/>
        <v>2.0383519229502269</v>
      </c>
      <c r="U105" s="22">
        <f t="shared" si="33"/>
        <v>2.0791189614092316</v>
      </c>
      <c r="V105" s="22">
        <f t="shared" si="33"/>
        <v>2.1207013406374164</v>
      </c>
      <c r="W105" s="22">
        <f t="shared" si="33"/>
        <v>2.1631153674501649</v>
      </c>
      <c r="X105" s="22">
        <f t="shared" si="33"/>
        <v>2.2063776747991684</v>
      </c>
      <c r="Y105" s="22">
        <f t="shared" si="33"/>
        <v>2.2505052282951516</v>
      </c>
      <c r="Z105" s="22">
        <f t="shared" si="33"/>
        <v>2.2955153328610547</v>
      </c>
      <c r="AA105" s="22">
        <f t="shared" si="33"/>
        <v>2.3414256395182758</v>
      </c>
      <c r="AB105" s="22">
        <f t="shared" si="33"/>
        <v>2.3882541523086411</v>
      </c>
      <c r="AC105" s="22">
        <f t="shared" si="33"/>
        <v>2.4360192353548138</v>
      </c>
      <c r="AD105" s="22">
        <f t="shared" si="33"/>
        <v>2.4847396200619101</v>
      </c>
      <c r="AE105" s="22">
        <f t="shared" si="33"/>
        <v>2.5344344124631482</v>
      </c>
      <c r="AF105" s="22">
        <f t="shared" si="33"/>
        <v>2.5851231007124111</v>
      </c>
      <c r="AG105" s="22">
        <f>AF105*(1+$G$14)*(1+AG101)</f>
        <v>2.6368255627266595</v>
      </c>
      <c r="AH105" s="22">
        <f t="shared" si="33"/>
        <v>2.6895620739811927</v>
      </c>
      <c r="AI105" s="22">
        <f t="shared" si="33"/>
        <v>2.7433533154608165</v>
      </c>
      <c r="AJ105" s="22">
        <f t="shared" si="33"/>
        <v>2.7982203817700331</v>
      </c>
      <c r="AK105" s="22">
        <f t="shared" si="33"/>
        <v>2.854184789405434</v>
      </c>
    </row>
    <row r="106" spans="1:37" x14ac:dyDescent="0.3">
      <c r="C106" s="1"/>
      <c r="D106" s="1"/>
    </row>
    <row r="107" spans="1:37" x14ac:dyDescent="0.3">
      <c r="C107" s="1"/>
      <c r="D107" s="1"/>
      <c r="E107" t="s">
        <v>70</v>
      </c>
      <c r="F107" t="s">
        <v>59</v>
      </c>
      <c r="H107" s="2">
        <f>SUM(H98:H100)/1000</f>
        <v>6</v>
      </c>
      <c r="I107" s="2">
        <f t="shared" ref="I107:AK107" si="34">SUM(I98:I100)/1000</f>
        <v>27</v>
      </c>
      <c r="J107" s="2">
        <f t="shared" si="34"/>
        <v>87</v>
      </c>
      <c r="K107" s="2">
        <f t="shared" si="34"/>
        <v>117</v>
      </c>
      <c r="L107" s="2">
        <f t="shared" si="34"/>
        <v>138</v>
      </c>
      <c r="M107" s="2">
        <f t="shared" si="34"/>
        <v>144</v>
      </c>
      <c r="N107" s="2">
        <f t="shared" si="34"/>
        <v>144</v>
      </c>
      <c r="O107" s="2">
        <f t="shared" si="34"/>
        <v>144</v>
      </c>
      <c r="P107" s="2">
        <f t="shared" si="34"/>
        <v>144</v>
      </c>
      <c r="Q107" s="2">
        <f t="shared" si="34"/>
        <v>144</v>
      </c>
      <c r="R107" s="2">
        <f t="shared" si="34"/>
        <v>144</v>
      </c>
      <c r="S107" s="2">
        <f t="shared" si="34"/>
        <v>144</v>
      </c>
      <c r="T107" s="2">
        <f t="shared" si="34"/>
        <v>144</v>
      </c>
      <c r="U107" s="2">
        <f t="shared" si="34"/>
        <v>144</v>
      </c>
      <c r="V107" s="2">
        <f t="shared" si="34"/>
        <v>144</v>
      </c>
      <c r="W107" s="2">
        <f t="shared" si="34"/>
        <v>144</v>
      </c>
      <c r="X107" s="2">
        <f t="shared" si="34"/>
        <v>144</v>
      </c>
      <c r="Y107" s="2">
        <f t="shared" si="34"/>
        <v>144</v>
      </c>
      <c r="Z107" s="2">
        <f t="shared" si="34"/>
        <v>144</v>
      </c>
      <c r="AA107" s="2">
        <f t="shared" si="34"/>
        <v>144</v>
      </c>
      <c r="AB107" s="2">
        <f t="shared" si="34"/>
        <v>144</v>
      </c>
      <c r="AC107" s="2">
        <f t="shared" si="34"/>
        <v>144</v>
      </c>
      <c r="AD107" s="2">
        <f t="shared" si="34"/>
        <v>144</v>
      </c>
      <c r="AE107" s="2">
        <f t="shared" si="34"/>
        <v>144</v>
      </c>
      <c r="AF107" s="2">
        <f t="shared" si="34"/>
        <v>144</v>
      </c>
      <c r="AG107" s="2">
        <f t="shared" si="34"/>
        <v>144</v>
      </c>
      <c r="AH107" s="2">
        <f t="shared" si="34"/>
        <v>144</v>
      </c>
      <c r="AI107" s="2">
        <f t="shared" si="34"/>
        <v>144</v>
      </c>
      <c r="AJ107" s="2">
        <f t="shared" si="34"/>
        <v>144</v>
      </c>
      <c r="AK107" s="2">
        <f t="shared" si="34"/>
        <v>144</v>
      </c>
    </row>
    <row r="108" spans="1:37" x14ac:dyDescent="0.3">
      <c r="C108" s="1"/>
      <c r="D108" s="1"/>
      <c r="E108" t="s">
        <v>71</v>
      </c>
      <c r="F108" t="s">
        <v>7</v>
      </c>
      <c r="H108" s="2">
        <f>H91*H102+H98*H103+H99*H104+H100*H105</f>
        <v>13762.86</v>
      </c>
      <c r="I108" s="2">
        <f t="shared" ref="I108:AK108" si="35">I91*I102+I98*I103+I99*I104+I100*I105</f>
        <v>65066.673221999998</v>
      </c>
      <c r="J108" s="2">
        <f t="shared" si="35"/>
        <v>220268.03996932923</v>
      </c>
      <c r="K108" s="2">
        <f t="shared" si="35"/>
        <v>311211.39685790741</v>
      </c>
      <c r="L108" s="2">
        <f t="shared" si="35"/>
        <v>374411.24975828239</v>
      </c>
      <c r="M108" s="2">
        <f t="shared" si="35"/>
        <v>398503.79974272841</v>
      </c>
      <c r="N108" s="2">
        <f t="shared" si="35"/>
        <v>406473.87573758303</v>
      </c>
      <c r="O108" s="2">
        <f t="shared" si="35"/>
        <v>414603.35325233475</v>
      </c>
      <c r="P108" s="2">
        <f t="shared" si="35"/>
        <v>422895.42031738139</v>
      </c>
      <c r="Q108" s="2">
        <f t="shared" si="35"/>
        <v>431353.32872372906</v>
      </c>
      <c r="R108" s="2">
        <f t="shared" si="35"/>
        <v>439980.39529820369</v>
      </c>
      <c r="S108" s="2">
        <f t="shared" si="35"/>
        <v>448780.0032041677</v>
      </c>
      <c r="T108" s="2">
        <f t="shared" si="35"/>
        <v>457755.60326825106</v>
      </c>
      <c r="U108" s="2">
        <f t="shared" si="35"/>
        <v>466910.71533361607</v>
      </c>
      <c r="V108" s="2">
        <f t="shared" si="35"/>
        <v>476248.92964028841</v>
      </c>
      <c r="W108" s="2">
        <f t="shared" si="35"/>
        <v>485773.90823309415</v>
      </c>
      <c r="X108" s="2">
        <f t="shared" si="35"/>
        <v>495489.38639775611</v>
      </c>
      <c r="Y108" s="2">
        <f t="shared" si="35"/>
        <v>505399.1741257112</v>
      </c>
      <c r="Z108" s="2">
        <f t="shared" si="35"/>
        <v>515507.15760822548</v>
      </c>
      <c r="AA108" s="2">
        <f t="shared" si="35"/>
        <v>525817.30076039</v>
      </c>
      <c r="AB108" s="2">
        <f t="shared" si="35"/>
        <v>536333.64677559782</v>
      </c>
      <c r="AC108" s="2">
        <f t="shared" si="35"/>
        <v>547060.31971110974</v>
      </c>
      <c r="AD108" s="2">
        <f t="shared" si="35"/>
        <v>558001.52610533196</v>
      </c>
      <c r="AE108" s="2">
        <f t="shared" si="35"/>
        <v>569161.55662743864</v>
      </c>
      <c r="AF108" s="2">
        <f t="shared" si="35"/>
        <v>580544.7877599874</v>
      </c>
      <c r="AG108" s="2">
        <f t="shared" si="35"/>
        <v>592155.68351518712</v>
      </c>
      <c r="AH108" s="2">
        <f t="shared" si="35"/>
        <v>603998.79718549084</v>
      </c>
      <c r="AI108" s="2">
        <f t="shared" si="35"/>
        <v>616078.7731292008</v>
      </c>
      <c r="AJ108" s="2">
        <f t="shared" si="35"/>
        <v>628400.34859178471</v>
      </c>
      <c r="AK108" s="2">
        <f t="shared" si="35"/>
        <v>640968.35556362045</v>
      </c>
    </row>
    <row r="109" spans="1:37" x14ac:dyDescent="0.3">
      <c r="C109" s="1"/>
      <c r="D109" s="1"/>
    </row>
    <row r="110" spans="1:37" x14ac:dyDescent="0.3">
      <c r="C110" s="1"/>
      <c r="D110" s="3" t="s">
        <v>72</v>
      </c>
    </row>
    <row r="111" spans="1:37" x14ac:dyDescent="0.3">
      <c r="A111" s="15">
        <f>'Notes &amp; Assumptions'!A33</f>
        <v>20</v>
      </c>
      <c r="C111" s="1"/>
      <c r="D111" s="1"/>
      <c r="E111" t="s">
        <v>88</v>
      </c>
      <c r="F111" t="s">
        <v>3</v>
      </c>
      <c r="H111" s="11">
        <v>0</v>
      </c>
      <c r="I111" s="11">
        <v>0</v>
      </c>
      <c r="J111" s="11">
        <v>0</v>
      </c>
      <c r="K111" s="11">
        <v>1</v>
      </c>
      <c r="L111" s="11">
        <v>0</v>
      </c>
      <c r="M111" s="11">
        <v>0</v>
      </c>
      <c r="N111" s="11">
        <v>0</v>
      </c>
      <c r="O111" s="11">
        <v>0</v>
      </c>
      <c r="P111" s="11">
        <v>0</v>
      </c>
      <c r="Q111" s="11">
        <v>0</v>
      </c>
      <c r="R111" s="11">
        <v>0</v>
      </c>
      <c r="S111" s="11">
        <v>0</v>
      </c>
      <c r="T111" s="11">
        <v>0</v>
      </c>
      <c r="U111" s="11">
        <v>0</v>
      </c>
      <c r="V111" s="11">
        <v>0</v>
      </c>
      <c r="W111" s="11">
        <v>0</v>
      </c>
      <c r="X111" s="11">
        <v>0</v>
      </c>
      <c r="Y111" s="11">
        <v>0</v>
      </c>
      <c r="Z111" s="11">
        <v>0</v>
      </c>
      <c r="AA111" s="11">
        <v>0</v>
      </c>
      <c r="AB111" s="11">
        <v>0</v>
      </c>
      <c r="AC111" s="11">
        <v>0</v>
      </c>
      <c r="AD111" s="11">
        <v>0</v>
      </c>
      <c r="AE111" s="11">
        <v>0</v>
      </c>
      <c r="AF111" s="11">
        <v>0</v>
      </c>
    </row>
    <row r="112" spans="1:37" x14ac:dyDescent="0.3">
      <c r="C112" s="1"/>
      <c r="D112" s="1"/>
      <c r="E112" t="s">
        <v>61</v>
      </c>
      <c r="F112" t="s">
        <v>3</v>
      </c>
      <c r="H112" s="2">
        <f>G112+H111</f>
        <v>0</v>
      </c>
      <c r="I112" s="2">
        <f t="shared" ref="I112:AK112" si="36">H112+I111</f>
        <v>0</v>
      </c>
      <c r="J112" s="2">
        <f t="shared" si="36"/>
        <v>0</v>
      </c>
      <c r="K112" s="2">
        <f t="shared" si="36"/>
        <v>1</v>
      </c>
      <c r="L112" s="2">
        <f t="shared" si="36"/>
        <v>1</v>
      </c>
      <c r="M112" s="2">
        <f t="shared" si="36"/>
        <v>1</v>
      </c>
      <c r="N112" s="2">
        <f t="shared" si="36"/>
        <v>1</v>
      </c>
      <c r="O112" s="2">
        <f t="shared" si="36"/>
        <v>1</v>
      </c>
      <c r="P112" s="2">
        <f t="shared" si="36"/>
        <v>1</v>
      </c>
      <c r="Q112" s="2">
        <f t="shared" si="36"/>
        <v>1</v>
      </c>
      <c r="R112" s="2">
        <f t="shared" si="36"/>
        <v>1</v>
      </c>
      <c r="S112" s="2">
        <f t="shared" si="36"/>
        <v>1</v>
      </c>
      <c r="T112" s="2">
        <f t="shared" si="36"/>
        <v>1</v>
      </c>
      <c r="U112" s="2">
        <f t="shared" si="36"/>
        <v>1</v>
      </c>
      <c r="V112" s="2">
        <f t="shared" si="36"/>
        <v>1</v>
      </c>
      <c r="W112" s="2">
        <f t="shared" si="36"/>
        <v>1</v>
      </c>
      <c r="X112" s="2">
        <f t="shared" si="36"/>
        <v>1</v>
      </c>
      <c r="Y112" s="2">
        <f t="shared" si="36"/>
        <v>1</v>
      </c>
      <c r="Z112" s="2">
        <f t="shared" si="36"/>
        <v>1</v>
      </c>
      <c r="AA112" s="2">
        <f t="shared" si="36"/>
        <v>1</v>
      </c>
      <c r="AB112" s="2">
        <f t="shared" si="36"/>
        <v>1</v>
      </c>
      <c r="AC112" s="2">
        <f t="shared" si="36"/>
        <v>1</v>
      </c>
      <c r="AD112" s="2">
        <f t="shared" si="36"/>
        <v>1</v>
      </c>
      <c r="AE112" s="2">
        <f t="shared" si="36"/>
        <v>1</v>
      </c>
      <c r="AF112" s="2">
        <f t="shared" si="36"/>
        <v>1</v>
      </c>
      <c r="AG112" s="2">
        <f>AF112+AG111</f>
        <v>1</v>
      </c>
      <c r="AH112" s="2">
        <f t="shared" si="36"/>
        <v>1</v>
      </c>
      <c r="AI112" s="2">
        <f t="shared" si="36"/>
        <v>1</v>
      </c>
      <c r="AJ112" s="2">
        <f t="shared" si="36"/>
        <v>1</v>
      </c>
      <c r="AK112" s="2">
        <f t="shared" si="36"/>
        <v>1</v>
      </c>
    </row>
    <row r="113" spans="1:37" x14ac:dyDescent="0.3">
      <c r="A113" s="15">
        <f>'Notes &amp; Assumptions'!A34</f>
        <v>21</v>
      </c>
      <c r="C113" s="1"/>
      <c r="D113" s="1"/>
      <c r="E113" t="s">
        <v>62</v>
      </c>
      <c r="F113" t="s">
        <v>3</v>
      </c>
      <c r="G113" s="11">
        <v>10</v>
      </c>
    </row>
    <row r="114" spans="1:37" x14ac:dyDescent="0.3">
      <c r="C114" s="1"/>
      <c r="D114" s="1"/>
      <c r="E114" t="s">
        <v>89</v>
      </c>
      <c r="F114" t="s">
        <v>3</v>
      </c>
      <c r="H114">
        <f>H111*$G113</f>
        <v>0</v>
      </c>
      <c r="I114">
        <f t="shared" ref="I114:AK114" si="37">I111*$G113</f>
        <v>0</v>
      </c>
      <c r="J114">
        <f t="shared" si="37"/>
        <v>0</v>
      </c>
      <c r="K114">
        <f t="shared" si="37"/>
        <v>10</v>
      </c>
      <c r="L114">
        <f t="shared" si="37"/>
        <v>0</v>
      </c>
      <c r="M114">
        <f t="shared" si="37"/>
        <v>0</v>
      </c>
      <c r="N114">
        <f t="shared" si="37"/>
        <v>0</v>
      </c>
      <c r="O114">
        <f t="shared" si="37"/>
        <v>0</v>
      </c>
      <c r="P114">
        <f t="shared" si="37"/>
        <v>0</v>
      </c>
      <c r="Q114">
        <f t="shared" si="37"/>
        <v>0</v>
      </c>
      <c r="R114">
        <f t="shared" si="37"/>
        <v>0</v>
      </c>
      <c r="S114">
        <f t="shared" si="37"/>
        <v>0</v>
      </c>
      <c r="T114">
        <f t="shared" si="37"/>
        <v>0</v>
      </c>
      <c r="U114">
        <f t="shared" si="37"/>
        <v>0</v>
      </c>
      <c r="V114">
        <f t="shared" si="37"/>
        <v>0</v>
      </c>
      <c r="W114">
        <f t="shared" si="37"/>
        <v>0</v>
      </c>
      <c r="X114">
        <f t="shared" si="37"/>
        <v>0</v>
      </c>
      <c r="Y114">
        <f t="shared" si="37"/>
        <v>0</v>
      </c>
      <c r="Z114">
        <f t="shared" si="37"/>
        <v>0</v>
      </c>
      <c r="AA114">
        <f t="shared" si="37"/>
        <v>0</v>
      </c>
      <c r="AB114">
        <f t="shared" si="37"/>
        <v>0</v>
      </c>
      <c r="AC114">
        <f t="shared" si="37"/>
        <v>0</v>
      </c>
      <c r="AD114">
        <f t="shared" si="37"/>
        <v>0</v>
      </c>
      <c r="AE114">
        <f t="shared" si="37"/>
        <v>0</v>
      </c>
      <c r="AF114">
        <f t="shared" si="37"/>
        <v>0</v>
      </c>
      <c r="AG114">
        <f t="shared" si="37"/>
        <v>0</v>
      </c>
      <c r="AH114">
        <f t="shared" si="37"/>
        <v>0</v>
      </c>
      <c r="AI114">
        <f t="shared" si="37"/>
        <v>0</v>
      </c>
      <c r="AJ114">
        <f t="shared" si="37"/>
        <v>0</v>
      </c>
      <c r="AK114">
        <f t="shared" si="37"/>
        <v>0</v>
      </c>
    </row>
    <row r="115" spans="1:37" x14ac:dyDescent="0.3">
      <c r="C115" s="1"/>
      <c r="D115" s="1"/>
      <c r="E115" t="s">
        <v>90</v>
      </c>
      <c r="F115" t="s">
        <v>3</v>
      </c>
      <c r="H115">
        <f>H112*$G113</f>
        <v>0</v>
      </c>
      <c r="I115">
        <f t="shared" ref="I115:AK115" si="38">I112*$G113</f>
        <v>0</v>
      </c>
      <c r="J115">
        <f t="shared" si="38"/>
        <v>0</v>
      </c>
      <c r="K115">
        <f t="shared" si="38"/>
        <v>10</v>
      </c>
      <c r="L115">
        <f t="shared" si="38"/>
        <v>10</v>
      </c>
      <c r="M115">
        <f t="shared" si="38"/>
        <v>10</v>
      </c>
      <c r="N115">
        <f t="shared" si="38"/>
        <v>10</v>
      </c>
      <c r="O115">
        <f t="shared" si="38"/>
        <v>10</v>
      </c>
      <c r="P115">
        <f t="shared" si="38"/>
        <v>10</v>
      </c>
      <c r="Q115">
        <f t="shared" si="38"/>
        <v>10</v>
      </c>
      <c r="R115">
        <f t="shared" si="38"/>
        <v>10</v>
      </c>
      <c r="S115">
        <f t="shared" si="38"/>
        <v>10</v>
      </c>
      <c r="T115">
        <f t="shared" si="38"/>
        <v>10</v>
      </c>
      <c r="U115">
        <f t="shared" si="38"/>
        <v>10</v>
      </c>
      <c r="V115">
        <f t="shared" si="38"/>
        <v>10</v>
      </c>
      <c r="W115">
        <f t="shared" si="38"/>
        <v>10</v>
      </c>
      <c r="X115">
        <f t="shared" si="38"/>
        <v>10</v>
      </c>
      <c r="Y115">
        <f t="shared" si="38"/>
        <v>10</v>
      </c>
      <c r="Z115">
        <f t="shared" si="38"/>
        <v>10</v>
      </c>
      <c r="AA115">
        <f t="shared" si="38"/>
        <v>10</v>
      </c>
      <c r="AB115">
        <f t="shared" si="38"/>
        <v>10</v>
      </c>
      <c r="AC115">
        <f t="shared" si="38"/>
        <v>10</v>
      </c>
      <c r="AD115">
        <f t="shared" si="38"/>
        <v>10</v>
      </c>
      <c r="AE115">
        <f t="shared" si="38"/>
        <v>10</v>
      </c>
      <c r="AF115">
        <f t="shared" si="38"/>
        <v>10</v>
      </c>
      <c r="AG115">
        <f t="shared" si="38"/>
        <v>10</v>
      </c>
      <c r="AH115">
        <f t="shared" si="38"/>
        <v>10</v>
      </c>
      <c r="AI115">
        <f t="shared" si="38"/>
        <v>10</v>
      </c>
      <c r="AJ115">
        <f t="shared" si="38"/>
        <v>10</v>
      </c>
      <c r="AK115">
        <f t="shared" si="38"/>
        <v>10</v>
      </c>
    </row>
    <row r="116" spans="1:37" x14ac:dyDescent="0.3">
      <c r="A116" s="15">
        <f>'Notes &amp; Assumptions'!A35</f>
        <v>22</v>
      </c>
      <c r="C116" s="1"/>
      <c r="D116" s="1"/>
      <c r="E116" t="s">
        <v>63</v>
      </c>
      <c r="F116" t="s">
        <v>43</v>
      </c>
      <c r="H116" s="11">
        <v>200</v>
      </c>
      <c r="I116" s="11">
        <v>200</v>
      </c>
      <c r="J116" s="11">
        <v>200</v>
      </c>
      <c r="K116" s="11">
        <v>200</v>
      </c>
      <c r="L116" s="11">
        <v>200</v>
      </c>
      <c r="M116" s="11">
        <v>200</v>
      </c>
      <c r="N116" s="11">
        <v>200</v>
      </c>
      <c r="O116" s="11">
        <v>200</v>
      </c>
      <c r="P116" s="11">
        <v>200</v>
      </c>
      <c r="Q116" s="11">
        <v>200</v>
      </c>
      <c r="R116" s="11">
        <v>200</v>
      </c>
      <c r="S116" s="11">
        <v>200</v>
      </c>
      <c r="T116" s="11">
        <v>200</v>
      </c>
      <c r="U116" s="11">
        <v>200</v>
      </c>
      <c r="V116" s="11">
        <v>200</v>
      </c>
      <c r="W116" s="11">
        <v>200</v>
      </c>
      <c r="X116" s="11">
        <v>200</v>
      </c>
      <c r="Y116" s="11">
        <v>200</v>
      </c>
      <c r="Z116" s="11">
        <v>200</v>
      </c>
      <c r="AA116" s="11">
        <v>200</v>
      </c>
      <c r="AB116" s="11">
        <v>200</v>
      </c>
      <c r="AC116" s="11">
        <v>200</v>
      </c>
      <c r="AD116" s="11">
        <v>200</v>
      </c>
      <c r="AE116" s="11">
        <v>200</v>
      </c>
      <c r="AF116" s="11">
        <v>200</v>
      </c>
      <c r="AG116" s="11">
        <v>200</v>
      </c>
      <c r="AH116" s="11">
        <v>200</v>
      </c>
      <c r="AI116" s="11">
        <v>200</v>
      </c>
      <c r="AJ116" s="11">
        <v>200</v>
      </c>
      <c r="AK116" s="11">
        <v>200</v>
      </c>
    </row>
    <row r="117" spans="1:37" x14ac:dyDescent="0.3">
      <c r="C117" s="1"/>
      <c r="D117" s="1"/>
      <c r="E117" t="s">
        <v>64</v>
      </c>
      <c r="F117" t="s">
        <v>43</v>
      </c>
      <c r="H117" s="11">
        <v>200</v>
      </c>
      <c r="I117" s="11">
        <v>200</v>
      </c>
      <c r="J117" s="11">
        <v>200</v>
      </c>
      <c r="K117" s="11">
        <v>200</v>
      </c>
      <c r="L117" s="11">
        <v>200</v>
      </c>
      <c r="M117" s="11">
        <v>200</v>
      </c>
      <c r="N117" s="11">
        <v>200</v>
      </c>
      <c r="O117" s="11">
        <v>200</v>
      </c>
      <c r="P117" s="11">
        <v>200</v>
      </c>
      <c r="Q117" s="11">
        <v>200</v>
      </c>
      <c r="R117" s="11">
        <v>200</v>
      </c>
      <c r="S117" s="11">
        <v>200</v>
      </c>
      <c r="T117" s="11">
        <v>200</v>
      </c>
      <c r="U117" s="11">
        <v>200</v>
      </c>
      <c r="V117" s="11">
        <v>200</v>
      </c>
      <c r="W117" s="11">
        <v>200</v>
      </c>
      <c r="X117" s="11">
        <v>200</v>
      </c>
      <c r="Y117" s="11">
        <v>200</v>
      </c>
      <c r="Z117" s="11">
        <v>200</v>
      </c>
      <c r="AA117" s="11">
        <v>200</v>
      </c>
      <c r="AB117" s="11">
        <v>200</v>
      </c>
      <c r="AC117" s="11">
        <v>200</v>
      </c>
      <c r="AD117" s="11">
        <v>200</v>
      </c>
      <c r="AE117" s="11">
        <v>200</v>
      </c>
      <c r="AF117" s="11">
        <v>200</v>
      </c>
      <c r="AG117" s="11">
        <v>200</v>
      </c>
      <c r="AH117" s="11">
        <v>200</v>
      </c>
      <c r="AI117" s="11">
        <v>200</v>
      </c>
      <c r="AJ117" s="11">
        <v>200</v>
      </c>
      <c r="AK117" s="11">
        <v>200</v>
      </c>
    </row>
    <row r="118" spans="1:37" x14ac:dyDescent="0.3">
      <c r="C118" s="1"/>
      <c r="D118" s="1"/>
      <c r="E118" t="s">
        <v>141</v>
      </c>
      <c r="F118" t="s">
        <v>43</v>
      </c>
      <c r="H118" s="11">
        <v>200</v>
      </c>
      <c r="I118" s="11">
        <v>200</v>
      </c>
      <c r="J118" s="11">
        <v>200</v>
      </c>
      <c r="K118" s="11">
        <v>200</v>
      </c>
      <c r="L118" s="11">
        <v>200</v>
      </c>
      <c r="M118" s="11">
        <v>200</v>
      </c>
      <c r="N118" s="11">
        <v>200</v>
      </c>
      <c r="O118" s="11">
        <v>200</v>
      </c>
      <c r="P118" s="11">
        <v>200</v>
      </c>
      <c r="Q118" s="11">
        <v>200</v>
      </c>
      <c r="R118" s="11">
        <v>200</v>
      </c>
      <c r="S118" s="11">
        <v>200</v>
      </c>
      <c r="T118" s="11">
        <v>200</v>
      </c>
      <c r="U118" s="11">
        <v>200</v>
      </c>
      <c r="V118" s="11">
        <v>200</v>
      </c>
      <c r="W118" s="11">
        <v>200</v>
      </c>
      <c r="X118" s="11">
        <v>200</v>
      </c>
      <c r="Y118" s="11">
        <v>200</v>
      </c>
      <c r="Z118" s="11">
        <v>200</v>
      </c>
      <c r="AA118" s="11">
        <v>200</v>
      </c>
      <c r="AB118" s="11">
        <v>200</v>
      </c>
      <c r="AC118" s="11">
        <v>200</v>
      </c>
      <c r="AD118" s="11">
        <v>200</v>
      </c>
      <c r="AE118" s="11">
        <v>200</v>
      </c>
      <c r="AF118" s="11">
        <v>200</v>
      </c>
      <c r="AG118" s="11">
        <v>200</v>
      </c>
      <c r="AH118" s="11">
        <v>200</v>
      </c>
      <c r="AI118" s="11">
        <v>200</v>
      </c>
      <c r="AJ118" s="11">
        <v>200</v>
      </c>
      <c r="AK118" s="11">
        <v>200</v>
      </c>
    </row>
    <row r="119" spans="1:37" x14ac:dyDescent="0.3">
      <c r="C119" s="1"/>
      <c r="D119" s="1"/>
      <c r="E119" t="s">
        <v>65</v>
      </c>
      <c r="F119" t="s">
        <v>145</v>
      </c>
      <c r="H119" s="2">
        <f>H112*H116</f>
        <v>0</v>
      </c>
      <c r="I119" s="2">
        <f t="shared" ref="I119:AK119" si="39">I112*I116</f>
        <v>0</v>
      </c>
      <c r="J119" s="2">
        <f t="shared" si="39"/>
        <v>0</v>
      </c>
      <c r="K119" s="2">
        <f t="shared" si="39"/>
        <v>200</v>
      </c>
      <c r="L119" s="2">
        <f t="shared" si="39"/>
        <v>200</v>
      </c>
      <c r="M119" s="2">
        <f t="shared" si="39"/>
        <v>200</v>
      </c>
      <c r="N119" s="2">
        <f t="shared" si="39"/>
        <v>200</v>
      </c>
      <c r="O119" s="2">
        <f t="shared" si="39"/>
        <v>200</v>
      </c>
      <c r="P119" s="2">
        <f t="shared" si="39"/>
        <v>200</v>
      </c>
      <c r="Q119" s="2">
        <f t="shared" si="39"/>
        <v>200</v>
      </c>
      <c r="R119" s="2">
        <f t="shared" si="39"/>
        <v>200</v>
      </c>
      <c r="S119" s="2">
        <f t="shared" si="39"/>
        <v>200</v>
      </c>
      <c r="T119" s="2">
        <f t="shared" si="39"/>
        <v>200</v>
      </c>
      <c r="U119" s="2">
        <f t="shared" si="39"/>
        <v>200</v>
      </c>
      <c r="V119" s="2">
        <f t="shared" si="39"/>
        <v>200</v>
      </c>
      <c r="W119" s="2">
        <f t="shared" si="39"/>
        <v>200</v>
      </c>
      <c r="X119" s="2">
        <f t="shared" si="39"/>
        <v>200</v>
      </c>
      <c r="Y119" s="2">
        <f t="shared" si="39"/>
        <v>200</v>
      </c>
      <c r="Z119" s="2">
        <f t="shared" si="39"/>
        <v>200</v>
      </c>
      <c r="AA119" s="2">
        <f t="shared" si="39"/>
        <v>200</v>
      </c>
      <c r="AB119" s="2">
        <f t="shared" si="39"/>
        <v>200</v>
      </c>
      <c r="AC119" s="2">
        <f t="shared" si="39"/>
        <v>200</v>
      </c>
      <c r="AD119" s="2">
        <f t="shared" si="39"/>
        <v>200</v>
      </c>
      <c r="AE119" s="2">
        <f t="shared" si="39"/>
        <v>200</v>
      </c>
      <c r="AF119" s="2">
        <f t="shared" si="39"/>
        <v>200</v>
      </c>
      <c r="AG119" s="2">
        <f t="shared" si="39"/>
        <v>200</v>
      </c>
      <c r="AH119" s="2">
        <f t="shared" si="39"/>
        <v>200</v>
      </c>
      <c r="AI119" s="2">
        <f t="shared" si="39"/>
        <v>200</v>
      </c>
      <c r="AJ119" s="2">
        <f t="shared" si="39"/>
        <v>200</v>
      </c>
      <c r="AK119" s="2">
        <f t="shared" si="39"/>
        <v>200</v>
      </c>
    </row>
    <row r="120" spans="1:37" x14ac:dyDescent="0.3">
      <c r="C120" s="1"/>
      <c r="D120" s="1"/>
      <c r="E120" t="s">
        <v>66</v>
      </c>
      <c r="F120" t="s">
        <v>145</v>
      </c>
      <c r="H120" s="2">
        <f>H112*H117</f>
        <v>0</v>
      </c>
      <c r="I120" s="2">
        <f t="shared" ref="I120:AK120" si="40">I112*I117</f>
        <v>0</v>
      </c>
      <c r="J120" s="2">
        <f t="shared" si="40"/>
        <v>0</v>
      </c>
      <c r="K120" s="2">
        <f t="shared" si="40"/>
        <v>200</v>
      </c>
      <c r="L120" s="2">
        <f t="shared" si="40"/>
        <v>200</v>
      </c>
      <c r="M120" s="2">
        <f t="shared" si="40"/>
        <v>200</v>
      </c>
      <c r="N120" s="2">
        <f t="shared" si="40"/>
        <v>200</v>
      </c>
      <c r="O120" s="2">
        <f t="shared" si="40"/>
        <v>200</v>
      </c>
      <c r="P120" s="2">
        <f t="shared" si="40"/>
        <v>200</v>
      </c>
      <c r="Q120" s="2">
        <f t="shared" si="40"/>
        <v>200</v>
      </c>
      <c r="R120" s="2">
        <f t="shared" si="40"/>
        <v>200</v>
      </c>
      <c r="S120" s="2">
        <f t="shared" si="40"/>
        <v>200</v>
      </c>
      <c r="T120" s="2">
        <f t="shared" si="40"/>
        <v>200</v>
      </c>
      <c r="U120" s="2">
        <f t="shared" si="40"/>
        <v>200</v>
      </c>
      <c r="V120" s="2">
        <f t="shared" si="40"/>
        <v>200</v>
      </c>
      <c r="W120" s="2">
        <f t="shared" si="40"/>
        <v>200</v>
      </c>
      <c r="X120" s="2">
        <f t="shared" si="40"/>
        <v>200</v>
      </c>
      <c r="Y120" s="2">
        <f t="shared" si="40"/>
        <v>200</v>
      </c>
      <c r="Z120" s="2">
        <f t="shared" si="40"/>
        <v>200</v>
      </c>
      <c r="AA120" s="2">
        <f t="shared" si="40"/>
        <v>200</v>
      </c>
      <c r="AB120" s="2">
        <f t="shared" si="40"/>
        <v>200</v>
      </c>
      <c r="AC120" s="2">
        <f t="shared" si="40"/>
        <v>200</v>
      </c>
      <c r="AD120" s="2">
        <f t="shared" si="40"/>
        <v>200</v>
      </c>
      <c r="AE120" s="2">
        <f t="shared" si="40"/>
        <v>200</v>
      </c>
      <c r="AF120" s="2">
        <f t="shared" si="40"/>
        <v>200</v>
      </c>
      <c r="AG120" s="2">
        <f t="shared" si="40"/>
        <v>200</v>
      </c>
      <c r="AH120" s="2">
        <f t="shared" si="40"/>
        <v>200</v>
      </c>
      <c r="AI120" s="2">
        <f t="shared" si="40"/>
        <v>200</v>
      </c>
      <c r="AJ120" s="2">
        <f t="shared" si="40"/>
        <v>200</v>
      </c>
      <c r="AK120" s="2">
        <f t="shared" si="40"/>
        <v>200</v>
      </c>
    </row>
    <row r="121" spans="1:37" x14ac:dyDescent="0.3">
      <c r="C121" s="1"/>
      <c r="D121" s="1"/>
      <c r="E121" t="s">
        <v>142</v>
      </c>
      <c r="F121" t="s">
        <v>145</v>
      </c>
      <c r="H121" s="2">
        <f>H112*H118</f>
        <v>0</v>
      </c>
      <c r="I121" s="2">
        <f t="shared" ref="I121:AK121" si="41">I112*I118</f>
        <v>0</v>
      </c>
      <c r="J121" s="2">
        <f t="shared" si="41"/>
        <v>0</v>
      </c>
      <c r="K121" s="2">
        <f t="shared" si="41"/>
        <v>200</v>
      </c>
      <c r="L121" s="2">
        <f t="shared" si="41"/>
        <v>200</v>
      </c>
      <c r="M121" s="2">
        <f t="shared" si="41"/>
        <v>200</v>
      </c>
      <c r="N121" s="2">
        <f t="shared" si="41"/>
        <v>200</v>
      </c>
      <c r="O121" s="2">
        <f t="shared" si="41"/>
        <v>200</v>
      </c>
      <c r="P121" s="2">
        <f t="shared" si="41"/>
        <v>200</v>
      </c>
      <c r="Q121" s="2">
        <f t="shared" si="41"/>
        <v>200</v>
      </c>
      <c r="R121" s="2">
        <f t="shared" si="41"/>
        <v>200</v>
      </c>
      <c r="S121" s="2">
        <f t="shared" si="41"/>
        <v>200</v>
      </c>
      <c r="T121" s="2">
        <f t="shared" si="41"/>
        <v>200</v>
      </c>
      <c r="U121" s="2">
        <f t="shared" si="41"/>
        <v>200</v>
      </c>
      <c r="V121" s="2">
        <f t="shared" si="41"/>
        <v>200</v>
      </c>
      <c r="W121" s="2">
        <f t="shared" si="41"/>
        <v>200</v>
      </c>
      <c r="X121" s="2">
        <f t="shared" si="41"/>
        <v>200</v>
      </c>
      <c r="Y121" s="2">
        <f t="shared" si="41"/>
        <v>200</v>
      </c>
      <c r="Z121" s="2">
        <f t="shared" si="41"/>
        <v>200</v>
      </c>
      <c r="AA121" s="2">
        <f t="shared" si="41"/>
        <v>200</v>
      </c>
      <c r="AB121" s="2">
        <f t="shared" si="41"/>
        <v>200</v>
      </c>
      <c r="AC121" s="2">
        <f t="shared" si="41"/>
        <v>200</v>
      </c>
      <c r="AD121" s="2">
        <f t="shared" si="41"/>
        <v>200</v>
      </c>
      <c r="AE121" s="2">
        <f t="shared" si="41"/>
        <v>200</v>
      </c>
      <c r="AF121" s="2">
        <f t="shared" si="41"/>
        <v>200</v>
      </c>
      <c r="AG121" s="2">
        <f t="shared" si="41"/>
        <v>200</v>
      </c>
      <c r="AH121" s="2">
        <f t="shared" si="41"/>
        <v>200</v>
      </c>
      <c r="AI121" s="2">
        <f t="shared" si="41"/>
        <v>200</v>
      </c>
      <c r="AJ121" s="2">
        <f t="shared" si="41"/>
        <v>200</v>
      </c>
      <c r="AK121" s="2">
        <f t="shared" si="41"/>
        <v>200</v>
      </c>
    </row>
    <row r="122" spans="1:37" x14ac:dyDescent="0.3">
      <c r="A122" s="15">
        <f>'Notes &amp; Assumptions'!A36</f>
        <v>23</v>
      </c>
      <c r="C122" s="1"/>
      <c r="D122" s="1"/>
      <c r="E122" t="s">
        <v>67</v>
      </c>
      <c r="F122" t="s">
        <v>8</v>
      </c>
      <c r="H122" s="12">
        <v>0.03</v>
      </c>
      <c r="I122" s="12">
        <v>0.03</v>
      </c>
      <c r="J122" s="12">
        <v>0.03</v>
      </c>
      <c r="K122" s="12">
        <v>0.03</v>
      </c>
      <c r="L122" s="12">
        <v>0</v>
      </c>
      <c r="M122" s="12">
        <v>0</v>
      </c>
      <c r="N122" s="12">
        <v>0</v>
      </c>
      <c r="O122" s="12">
        <v>0</v>
      </c>
      <c r="P122" s="12">
        <v>0</v>
      </c>
      <c r="Q122" s="12">
        <v>0</v>
      </c>
      <c r="R122" s="12">
        <v>0</v>
      </c>
      <c r="S122" s="12">
        <v>0</v>
      </c>
      <c r="T122" s="12">
        <v>0</v>
      </c>
      <c r="U122" s="12">
        <v>0</v>
      </c>
      <c r="V122" s="12">
        <v>0</v>
      </c>
      <c r="W122" s="12">
        <v>0</v>
      </c>
      <c r="X122" s="12">
        <v>0</v>
      </c>
      <c r="Y122" s="12">
        <v>0</v>
      </c>
      <c r="Z122" s="12">
        <v>0</v>
      </c>
      <c r="AA122" s="12">
        <v>0</v>
      </c>
      <c r="AB122" s="12">
        <v>0</v>
      </c>
      <c r="AC122" s="12">
        <v>0</v>
      </c>
      <c r="AD122" s="12">
        <v>0</v>
      </c>
      <c r="AE122" s="12">
        <v>0</v>
      </c>
      <c r="AF122" s="12">
        <v>0</v>
      </c>
      <c r="AG122" s="12">
        <v>0</v>
      </c>
      <c r="AH122" s="12">
        <v>0</v>
      </c>
      <c r="AI122" s="12">
        <v>0</v>
      </c>
      <c r="AJ122" s="12">
        <v>0</v>
      </c>
      <c r="AK122" s="12">
        <v>0</v>
      </c>
    </row>
    <row r="123" spans="1:37" x14ac:dyDescent="0.3">
      <c r="A123" s="15">
        <f>'Notes &amp; Assumptions'!A37</f>
        <v>24</v>
      </c>
      <c r="C123" s="1"/>
      <c r="D123" s="1"/>
      <c r="E123" t="s">
        <v>40</v>
      </c>
      <c r="F123" t="s">
        <v>41</v>
      </c>
      <c r="G123" s="11">
        <v>365</v>
      </c>
      <c r="H123" s="2">
        <f>G123*(1+$G$14)*(1+H122)</f>
        <v>383.46899999999999</v>
      </c>
      <c r="I123" s="2">
        <f t="shared" ref="I123:AK123" si="42">H123*(1+$G$14)*(1+I122)</f>
        <v>402.87253140000001</v>
      </c>
      <c r="J123" s="2">
        <f t="shared" si="42"/>
        <v>423.25788148884004</v>
      </c>
      <c r="K123" s="2">
        <f t="shared" si="42"/>
        <v>444.67473029217535</v>
      </c>
      <c r="L123" s="2">
        <f t="shared" si="42"/>
        <v>453.56822489801885</v>
      </c>
      <c r="M123" s="2">
        <f t="shared" si="42"/>
        <v>462.63958939597921</v>
      </c>
      <c r="N123" s="2">
        <f t="shared" si="42"/>
        <v>471.89238118389881</v>
      </c>
      <c r="O123" s="2">
        <f t="shared" si="42"/>
        <v>481.33022880757682</v>
      </c>
      <c r="P123" s="2">
        <f t="shared" si="42"/>
        <v>490.95683338372834</v>
      </c>
      <c r="Q123" s="2">
        <f t="shared" si="42"/>
        <v>500.77597005140291</v>
      </c>
      <c r="R123" s="2">
        <f t="shared" si="42"/>
        <v>510.79148945243099</v>
      </c>
      <c r="S123" s="2">
        <f t="shared" si="42"/>
        <v>521.00731924147965</v>
      </c>
      <c r="T123" s="2">
        <f t="shared" si="42"/>
        <v>531.4274656263093</v>
      </c>
      <c r="U123" s="2">
        <f t="shared" si="42"/>
        <v>542.05601493883546</v>
      </c>
      <c r="V123" s="2">
        <f t="shared" si="42"/>
        <v>552.89713523761213</v>
      </c>
      <c r="W123" s="2">
        <f t="shared" si="42"/>
        <v>563.95507794236437</v>
      </c>
      <c r="X123" s="2">
        <f t="shared" si="42"/>
        <v>575.23417950121166</v>
      </c>
      <c r="Y123" s="2">
        <f t="shared" si="42"/>
        <v>586.73886309123588</v>
      </c>
      <c r="Z123" s="2">
        <f t="shared" si="42"/>
        <v>598.47364035306066</v>
      </c>
      <c r="AA123" s="2">
        <f t="shared" si="42"/>
        <v>610.44311316012192</v>
      </c>
      <c r="AB123" s="2">
        <f t="shared" si="42"/>
        <v>622.65197542332442</v>
      </c>
      <c r="AC123" s="2">
        <f t="shared" si="42"/>
        <v>635.10501493179095</v>
      </c>
      <c r="AD123" s="2">
        <f t="shared" si="42"/>
        <v>647.8071152304268</v>
      </c>
      <c r="AE123" s="2">
        <f t="shared" si="42"/>
        <v>660.76325753503534</v>
      </c>
      <c r="AF123" s="2">
        <f t="shared" si="42"/>
        <v>673.97852268573604</v>
      </c>
      <c r="AG123" s="2">
        <f>AF123*(1+$G$14)*(1+AG122)</f>
        <v>687.45809313945074</v>
      </c>
      <c r="AH123" s="2">
        <f t="shared" si="42"/>
        <v>701.20725500223978</v>
      </c>
      <c r="AI123" s="2">
        <f t="shared" si="42"/>
        <v>715.23140010228462</v>
      </c>
      <c r="AJ123" s="2">
        <f t="shared" si="42"/>
        <v>729.53602810433028</v>
      </c>
      <c r="AK123" s="2">
        <f t="shared" si="42"/>
        <v>744.12674866641692</v>
      </c>
    </row>
    <row r="124" spans="1:37" x14ac:dyDescent="0.3">
      <c r="C124" s="1"/>
      <c r="D124" s="1"/>
      <c r="E124" t="s">
        <v>68</v>
      </c>
      <c r="F124" t="s">
        <v>144</v>
      </c>
      <c r="G124" s="21">
        <v>0.8</v>
      </c>
      <c r="H124" s="22">
        <f>G124*(1+$G$14)*(1+H122)</f>
        <v>0.84048000000000012</v>
      </c>
      <c r="I124" s="22">
        <f t="shared" ref="I124:AK124" si="43">H124*(1+$G$14)*(1+I122)</f>
        <v>0.88300828800000009</v>
      </c>
      <c r="J124" s="22">
        <f t="shared" si="43"/>
        <v>0.92768850737280018</v>
      </c>
      <c r="K124" s="22">
        <f t="shared" si="43"/>
        <v>0.97462954584586392</v>
      </c>
      <c r="L124" s="22">
        <f t="shared" si="43"/>
        <v>0.99412213676278116</v>
      </c>
      <c r="M124" s="22">
        <f t="shared" si="43"/>
        <v>1.0140045794980368</v>
      </c>
      <c r="N124" s="22">
        <f t="shared" si="43"/>
        <v>1.0342846710879976</v>
      </c>
      <c r="O124" s="22">
        <f t="shared" si="43"/>
        <v>1.0549703645097577</v>
      </c>
      <c r="P124" s="22">
        <f t="shared" si="43"/>
        <v>1.0760697717999528</v>
      </c>
      <c r="Q124" s="22">
        <f t="shared" si="43"/>
        <v>1.097591167235952</v>
      </c>
      <c r="R124" s="22">
        <f t="shared" si="43"/>
        <v>1.1195429905806711</v>
      </c>
      <c r="S124" s="22">
        <f t="shared" si="43"/>
        <v>1.1419338503922845</v>
      </c>
      <c r="T124" s="22">
        <f t="shared" si="43"/>
        <v>1.1647725274001302</v>
      </c>
      <c r="U124" s="22">
        <f t="shared" si="43"/>
        <v>1.1880679779481327</v>
      </c>
      <c r="V124" s="22">
        <f t="shared" si="43"/>
        <v>1.2118293375070954</v>
      </c>
      <c r="W124" s="22">
        <f t="shared" si="43"/>
        <v>1.2360659242572374</v>
      </c>
      <c r="X124" s="22">
        <f t="shared" si="43"/>
        <v>1.2607872427423821</v>
      </c>
      <c r="Y124" s="22">
        <f t="shared" si="43"/>
        <v>1.2860029875972296</v>
      </c>
      <c r="Z124" s="22">
        <f t="shared" si="43"/>
        <v>1.3117230473491743</v>
      </c>
      <c r="AA124" s="22">
        <f t="shared" si="43"/>
        <v>1.3379575082961579</v>
      </c>
      <c r="AB124" s="22">
        <f t="shared" si="43"/>
        <v>1.3647166584620811</v>
      </c>
      <c r="AC124" s="22">
        <f t="shared" si="43"/>
        <v>1.3920109916313228</v>
      </c>
      <c r="AD124" s="22">
        <f t="shared" si="43"/>
        <v>1.4198512114639492</v>
      </c>
      <c r="AE124" s="22">
        <f t="shared" si="43"/>
        <v>1.4482482356932282</v>
      </c>
      <c r="AF124" s="22">
        <f t="shared" si="43"/>
        <v>1.4772132004070928</v>
      </c>
      <c r="AG124" s="22">
        <f>AF124*(1+$G$14)*(1+AG122)</f>
        <v>1.5067574644152346</v>
      </c>
      <c r="AH124" s="22">
        <f t="shared" si="43"/>
        <v>1.5368926137035392</v>
      </c>
      <c r="AI124" s="22">
        <f t="shared" si="43"/>
        <v>1.5676304659776101</v>
      </c>
      <c r="AJ124" s="22">
        <f t="shared" si="43"/>
        <v>1.5989830752971623</v>
      </c>
      <c r="AK124" s="22">
        <f t="shared" si="43"/>
        <v>1.6309627368031057</v>
      </c>
    </row>
    <row r="125" spans="1:37" x14ac:dyDescent="0.3">
      <c r="C125" s="1"/>
      <c r="D125" s="1"/>
      <c r="E125" t="s">
        <v>69</v>
      </c>
      <c r="F125" t="s">
        <v>144</v>
      </c>
      <c r="G125" s="21">
        <v>1.2</v>
      </c>
      <c r="H125" s="22">
        <f>G125*(1+$G$14)*(1+H122)</f>
        <v>1.2607200000000001</v>
      </c>
      <c r="I125" s="22">
        <f t="shared" ref="I125:AK125" si="44">H125*(1+$G$14)*(1+I122)</f>
        <v>1.3245124320000001</v>
      </c>
      <c r="J125" s="22">
        <f t="shared" si="44"/>
        <v>1.3915327610592003</v>
      </c>
      <c r="K125" s="22">
        <f t="shared" si="44"/>
        <v>1.4619443187687959</v>
      </c>
      <c r="L125" s="22">
        <f t="shared" si="44"/>
        <v>1.4911832051441718</v>
      </c>
      <c r="M125" s="22">
        <f t="shared" si="44"/>
        <v>1.5210068692470553</v>
      </c>
      <c r="N125" s="22">
        <f t="shared" si="44"/>
        <v>1.5514270066319964</v>
      </c>
      <c r="O125" s="22">
        <f t="shared" si="44"/>
        <v>1.5824555467646364</v>
      </c>
      <c r="P125" s="22">
        <f t="shared" si="44"/>
        <v>1.6141046576999292</v>
      </c>
      <c r="Q125" s="22">
        <f t="shared" si="44"/>
        <v>1.6463867508539278</v>
      </c>
      <c r="R125" s="22">
        <f t="shared" si="44"/>
        <v>1.6793144858710065</v>
      </c>
      <c r="S125" s="22">
        <f t="shared" si="44"/>
        <v>1.7129007755884267</v>
      </c>
      <c r="T125" s="22">
        <f t="shared" si="44"/>
        <v>1.7471587911001953</v>
      </c>
      <c r="U125" s="22">
        <f t="shared" si="44"/>
        <v>1.7821019669221994</v>
      </c>
      <c r="V125" s="22">
        <f t="shared" si="44"/>
        <v>1.8177440062606434</v>
      </c>
      <c r="W125" s="22">
        <f t="shared" si="44"/>
        <v>1.8540988863858563</v>
      </c>
      <c r="X125" s="22">
        <f t="shared" si="44"/>
        <v>1.8911808641135734</v>
      </c>
      <c r="Y125" s="22">
        <f t="shared" si="44"/>
        <v>1.9290044813958449</v>
      </c>
      <c r="Z125" s="22">
        <f t="shared" si="44"/>
        <v>1.9675845710237618</v>
      </c>
      <c r="AA125" s="22">
        <f t="shared" si="44"/>
        <v>2.0069362624442371</v>
      </c>
      <c r="AB125" s="22">
        <f t="shared" si="44"/>
        <v>2.0470749876931218</v>
      </c>
      <c r="AC125" s="22">
        <f t="shared" si="44"/>
        <v>2.0880164874469842</v>
      </c>
      <c r="AD125" s="22">
        <f t="shared" si="44"/>
        <v>2.1297768171959239</v>
      </c>
      <c r="AE125" s="22">
        <f t="shared" si="44"/>
        <v>2.1723723535398425</v>
      </c>
      <c r="AF125" s="22">
        <f t="shared" si="44"/>
        <v>2.2158198006106393</v>
      </c>
      <c r="AG125" s="22">
        <f>AF125*(1+$G$14)*(1+AG122)</f>
        <v>2.2601361966228524</v>
      </c>
      <c r="AH125" s="22">
        <f t="shared" si="44"/>
        <v>2.3053389205553096</v>
      </c>
      <c r="AI125" s="22">
        <f t="shared" si="44"/>
        <v>2.3514456989664159</v>
      </c>
      <c r="AJ125" s="22">
        <f t="shared" si="44"/>
        <v>2.3984746129457442</v>
      </c>
      <c r="AK125" s="22">
        <f t="shared" si="44"/>
        <v>2.4464441052046593</v>
      </c>
    </row>
    <row r="126" spans="1:37" x14ac:dyDescent="0.3">
      <c r="C126" s="1"/>
      <c r="D126" s="1"/>
      <c r="E126" t="s">
        <v>143</v>
      </c>
      <c r="F126" t="s">
        <v>144</v>
      </c>
      <c r="G126" s="21">
        <v>1.4</v>
      </c>
      <c r="H126" s="22">
        <f>G126*(1+$G$14)*(1+H122)</f>
        <v>1.4708399999999999</v>
      </c>
      <c r="I126" s="22">
        <f t="shared" ref="I126:AK126" si="45">H126*(1+$G$14)*(1+I122)</f>
        <v>1.5452645040000001</v>
      </c>
      <c r="J126" s="22">
        <f t="shared" si="45"/>
        <v>1.6234548879024002</v>
      </c>
      <c r="K126" s="22">
        <f t="shared" si="45"/>
        <v>1.7056017052302617</v>
      </c>
      <c r="L126" s="22">
        <f t="shared" si="45"/>
        <v>1.7397137393348669</v>
      </c>
      <c r="M126" s="22">
        <f t="shared" si="45"/>
        <v>1.7745080141215643</v>
      </c>
      <c r="N126" s="22">
        <f t="shared" si="45"/>
        <v>1.8099981744039957</v>
      </c>
      <c r="O126" s="22">
        <f t="shared" si="45"/>
        <v>1.8461981378920755</v>
      </c>
      <c r="P126" s="22">
        <f t="shared" si="45"/>
        <v>1.883122100649917</v>
      </c>
      <c r="Q126" s="22">
        <f t="shared" si="45"/>
        <v>1.9207845426629153</v>
      </c>
      <c r="R126" s="22">
        <f t="shared" si="45"/>
        <v>1.9592002335161736</v>
      </c>
      <c r="S126" s="22">
        <f t="shared" si="45"/>
        <v>1.9983842381864971</v>
      </c>
      <c r="T126" s="22">
        <f t="shared" si="45"/>
        <v>2.0383519229502269</v>
      </c>
      <c r="U126" s="22">
        <f t="shared" si="45"/>
        <v>2.0791189614092316</v>
      </c>
      <c r="V126" s="22">
        <f t="shared" si="45"/>
        <v>2.1207013406374164</v>
      </c>
      <c r="W126" s="22">
        <f t="shared" si="45"/>
        <v>2.1631153674501649</v>
      </c>
      <c r="X126" s="22">
        <f t="shared" si="45"/>
        <v>2.2063776747991684</v>
      </c>
      <c r="Y126" s="22">
        <f t="shared" si="45"/>
        <v>2.2505052282951516</v>
      </c>
      <c r="Z126" s="22">
        <f t="shared" si="45"/>
        <v>2.2955153328610547</v>
      </c>
      <c r="AA126" s="22">
        <f t="shared" si="45"/>
        <v>2.3414256395182758</v>
      </c>
      <c r="AB126" s="22">
        <f t="shared" si="45"/>
        <v>2.3882541523086411</v>
      </c>
      <c r="AC126" s="22">
        <f t="shared" si="45"/>
        <v>2.4360192353548138</v>
      </c>
      <c r="AD126" s="22">
        <f t="shared" si="45"/>
        <v>2.4847396200619101</v>
      </c>
      <c r="AE126" s="22">
        <f t="shared" si="45"/>
        <v>2.5344344124631482</v>
      </c>
      <c r="AF126" s="22">
        <f t="shared" si="45"/>
        <v>2.5851231007124111</v>
      </c>
      <c r="AG126" s="22">
        <f>AF126*(1+$G$14)*(1+AG122)</f>
        <v>2.6368255627266595</v>
      </c>
      <c r="AH126" s="22">
        <f t="shared" si="45"/>
        <v>2.6895620739811927</v>
      </c>
      <c r="AI126" s="22">
        <f t="shared" si="45"/>
        <v>2.7433533154608165</v>
      </c>
      <c r="AJ126" s="22">
        <f t="shared" si="45"/>
        <v>2.7982203817700331</v>
      </c>
      <c r="AK126" s="22">
        <f t="shared" si="45"/>
        <v>2.854184789405434</v>
      </c>
    </row>
    <row r="127" spans="1:37" x14ac:dyDescent="0.3">
      <c r="C127" s="1"/>
      <c r="D127" s="1"/>
    </row>
    <row r="128" spans="1:37" x14ac:dyDescent="0.3">
      <c r="C128" s="1"/>
      <c r="D128" s="1"/>
      <c r="E128" t="s">
        <v>73</v>
      </c>
      <c r="F128" t="s">
        <v>59</v>
      </c>
      <c r="H128" s="2">
        <f>SUM(H119:H121)/1000</f>
        <v>0</v>
      </c>
      <c r="I128" s="2">
        <f t="shared" ref="I128:AK128" si="46">SUM(I119:I121)/1000</f>
        <v>0</v>
      </c>
      <c r="J128" s="2">
        <f t="shared" si="46"/>
        <v>0</v>
      </c>
      <c r="K128" s="2">
        <f t="shared" si="46"/>
        <v>0.6</v>
      </c>
      <c r="L128" s="2">
        <f t="shared" si="46"/>
        <v>0.6</v>
      </c>
      <c r="M128" s="2">
        <f t="shared" si="46"/>
        <v>0.6</v>
      </c>
      <c r="N128" s="2">
        <f t="shared" si="46"/>
        <v>0.6</v>
      </c>
      <c r="O128" s="2">
        <f t="shared" si="46"/>
        <v>0.6</v>
      </c>
      <c r="P128" s="2">
        <f t="shared" si="46"/>
        <v>0.6</v>
      </c>
      <c r="Q128" s="2">
        <f t="shared" si="46"/>
        <v>0.6</v>
      </c>
      <c r="R128" s="2">
        <f t="shared" si="46"/>
        <v>0.6</v>
      </c>
      <c r="S128" s="2">
        <f t="shared" si="46"/>
        <v>0.6</v>
      </c>
      <c r="T128" s="2">
        <f t="shared" si="46"/>
        <v>0.6</v>
      </c>
      <c r="U128" s="2">
        <f t="shared" si="46"/>
        <v>0.6</v>
      </c>
      <c r="V128" s="2">
        <f t="shared" si="46"/>
        <v>0.6</v>
      </c>
      <c r="W128" s="2">
        <f t="shared" si="46"/>
        <v>0.6</v>
      </c>
      <c r="X128" s="2">
        <f t="shared" si="46"/>
        <v>0.6</v>
      </c>
      <c r="Y128" s="2">
        <f t="shared" si="46"/>
        <v>0.6</v>
      </c>
      <c r="Z128" s="2">
        <f t="shared" si="46"/>
        <v>0.6</v>
      </c>
      <c r="AA128" s="2">
        <f t="shared" si="46"/>
        <v>0.6</v>
      </c>
      <c r="AB128" s="2">
        <f t="shared" si="46"/>
        <v>0.6</v>
      </c>
      <c r="AC128" s="2">
        <f t="shared" si="46"/>
        <v>0.6</v>
      </c>
      <c r="AD128" s="2">
        <f t="shared" si="46"/>
        <v>0.6</v>
      </c>
      <c r="AE128" s="2">
        <f t="shared" si="46"/>
        <v>0.6</v>
      </c>
      <c r="AF128" s="2">
        <f t="shared" si="46"/>
        <v>0.6</v>
      </c>
      <c r="AG128" s="2">
        <f t="shared" si="46"/>
        <v>0.6</v>
      </c>
      <c r="AH128" s="2">
        <f t="shared" si="46"/>
        <v>0.6</v>
      </c>
      <c r="AI128" s="2">
        <f t="shared" si="46"/>
        <v>0.6</v>
      </c>
      <c r="AJ128" s="2">
        <f t="shared" si="46"/>
        <v>0.6</v>
      </c>
      <c r="AK128" s="2">
        <f t="shared" si="46"/>
        <v>0.6</v>
      </c>
    </row>
    <row r="129" spans="1:37" x14ac:dyDescent="0.3">
      <c r="C129" s="1"/>
      <c r="D129" s="1"/>
      <c r="E129" t="s">
        <v>74</v>
      </c>
      <c r="F129" t="s">
        <v>7</v>
      </c>
      <c r="H129" s="2">
        <f>H112*H123+H119*H124+H120*H125+H121*H126</f>
        <v>0</v>
      </c>
      <c r="I129" s="2">
        <f t="shared" ref="I129:AK129" si="47">I112*I123+I119*I124+I120*I125+I121*I126</f>
        <v>0</v>
      </c>
      <c r="J129" s="2">
        <f t="shared" si="47"/>
        <v>0</v>
      </c>
      <c r="K129" s="2">
        <f t="shared" si="47"/>
        <v>1273.1098442611597</v>
      </c>
      <c r="L129" s="2">
        <f t="shared" si="47"/>
        <v>1298.5720411463828</v>
      </c>
      <c r="M129" s="2">
        <f t="shared" si="47"/>
        <v>1324.5434819693105</v>
      </c>
      <c r="N129" s="2">
        <f t="shared" si="47"/>
        <v>1351.0343516086969</v>
      </c>
      <c r="O129" s="2">
        <f t="shared" si="47"/>
        <v>1378.0550386408706</v>
      </c>
      <c r="P129" s="2">
        <f t="shared" si="47"/>
        <v>1405.616139413688</v>
      </c>
      <c r="Q129" s="2">
        <f t="shared" si="47"/>
        <v>1433.728462201962</v>
      </c>
      <c r="R129" s="2">
        <f t="shared" si="47"/>
        <v>1462.4030314460013</v>
      </c>
      <c r="S129" s="2">
        <f t="shared" si="47"/>
        <v>1491.6510920749213</v>
      </c>
      <c r="T129" s="2">
        <f t="shared" si="47"/>
        <v>1521.4841139164198</v>
      </c>
      <c r="U129" s="2">
        <f t="shared" si="47"/>
        <v>1551.9137961947481</v>
      </c>
      <c r="V129" s="2">
        <f t="shared" si="47"/>
        <v>1582.9520721186432</v>
      </c>
      <c r="W129" s="2">
        <f t="shared" si="47"/>
        <v>1614.6111135610161</v>
      </c>
      <c r="X129" s="2">
        <f t="shared" si="47"/>
        <v>1646.9033358322365</v>
      </c>
      <c r="Y129" s="2">
        <f t="shared" si="47"/>
        <v>1679.841402548881</v>
      </c>
      <c r="Z129" s="2">
        <f t="shared" si="47"/>
        <v>1713.4382305998588</v>
      </c>
      <c r="AA129" s="2">
        <f t="shared" si="47"/>
        <v>1747.7069952118561</v>
      </c>
      <c r="AB129" s="2">
        <f t="shared" si="47"/>
        <v>1782.6611351160932</v>
      </c>
      <c r="AC129" s="2">
        <f t="shared" si="47"/>
        <v>1818.3143578184149</v>
      </c>
      <c r="AD129" s="2">
        <f t="shared" si="47"/>
        <v>1854.6806449747833</v>
      </c>
      <c r="AE129" s="2">
        <f t="shared" si="47"/>
        <v>1891.7742578742791</v>
      </c>
      <c r="AF129" s="2">
        <f t="shared" si="47"/>
        <v>1929.6097430317648</v>
      </c>
      <c r="AG129" s="2">
        <f t="shared" si="47"/>
        <v>1968.2019378923999</v>
      </c>
      <c r="AH129" s="2">
        <f t="shared" si="47"/>
        <v>2007.5659766502481</v>
      </c>
      <c r="AI129" s="2">
        <f t="shared" si="47"/>
        <v>2047.7172961832532</v>
      </c>
      <c r="AJ129" s="2">
        <f t="shared" si="47"/>
        <v>2088.6716421069182</v>
      </c>
      <c r="AK129" s="2">
        <f t="shared" si="47"/>
        <v>2130.445074949057</v>
      </c>
    </row>
    <row r="130" spans="1:37" x14ac:dyDescent="0.3">
      <c r="C130" s="1"/>
      <c r="D130" s="1"/>
    </row>
    <row r="131" spans="1:37" x14ac:dyDescent="0.3">
      <c r="C131" s="1"/>
      <c r="D131" s="3" t="s">
        <v>75</v>
      </c>
    </row>
    <row r="132" spans="1:37" x14ac:dyDescent="0.3">
      <c r="A132" s="15">
        <f>'Notes &amp; Assumptions'!A38</f>
        <v>25</v>
      </c>
      <c r="C132" s="1"/>
      <c r="D132" s="1"/>
      <c r="E132" t="s">
        <v>88</v>
      </c>
      <c r="F132" t="s">
        <v>3</v>
      </c>
      <c r="H132" s="11">
        <v>0</v>
      </c>
      <c r="I132" s="11">
        <v>2</v>
      </c>
      <c r="J132" s="11">
        <v>4</v>
      </c>
      <c r="K132" s="11">
        <v>6</v>
      </c>
      <c r="L132" s="11">
        <v>0</v>
      </c>
      <c r="M132" s="11">
        <v>0</v>
      </c>
      <c r="N132" s="11">
        <v>0</v>
      </c>
      <c r="O132" s="11">
        <v>0</v>
      </c>
      <c r="P132" s="11">
        <v>0</v>
      </c>
      <c r="Q132" s="11">
        <v>0</v>
      </c>
      <c r="R132" s="11">
        <v>0</v>
      </c>
      <c r="S132" s="11">
        <v>0</v>
      </c>
      <c r="T132" s="11">
        <v>0</v>
      </c>
      <c r="U132" s="11">
        <v>0</v>
      </c>
      <c r="V132" s="11">
        <v>0</v>
      </c>
      <c r="W132" s="11">
        <v>0</v>
      </c>
      <c r="X132" s="11">
        <v>0</v>
      </c>
      <c r="Y132" s="11">
        <v>0</v>
      </c>
      <c r="Z132" s="11">
        <v>0</v>
      </c>
      <c r="AA132" s="11">
        <v>0</v>
      </c>
      <c r="AB132" s="11">
        <v>0</v>
      </c>
      <c r="AC132" s="11">
        <v>0</v>
      </c>
      <c r="AD132" s="11">
        <v>0</v>
      </c>
      <c r="AE132" s="11">
        <v>0</v>
      </c>
      <c r="AF132" s="11">
        <v>0</v>
      </c>
    </row>
    <row r="133" spans="1:37" x14ac:dyDescent="0.3">
      <c r="C133" s="1"/>
      <c r="D133" s="1"/>
      <c r="E133" t="s">
        <v>61</v>
      </c>
      <c r="F133" t="s">
        <v>3</v>
      </c>
      <c r="H133" s="2">
        <f>G133+H132</f>
        <v>0</v>
      </c>
      <c r="I133" s="2">
        <f t="shared" ref="I133:AK133" si="48">H133+I132</f>
        <v>2</v>
      </c>
      <c r="J133" s="2">
        <f t="shared" si="48"/>
        <v>6</v>
      </c>
      <c r="K133" s="2">
        <f t="shared" si="48"/>
        <v>12</v>
      </c>
      <c r="L133" s="2">
        <f t="shared" si="48"/>
        <v>12</v>
      </c>
      <c r="M133" s="2">
        <f t="shared" si="48"/>
        <v>12</v>
      </c>
      <c r="N133" s="2">
        <f t="shared" si="48"/>
        <v>12</v>
      </c>
      <c r="O133" s="2">
        <f t="shared" si="48"/>
        <v>12</v>
      </c>
      <c r="P133" s="2">
        <f t="shared" si="48"/>
        <v>12</v>
      </c>
      <c r="Q133" s="2">
        <f t="shared" si="48"/>
        <v>12</v>
      </c>
      <c r="R133" s="2">
        <f t="shared" si="48"/>
        <v>12</v>
      </c>
      <c r="S133" s="2">
        <f t="shared" si="48"/>
        <v>12</v>
      </c>
      <c r="T133" s="2">
        <f t="shared" si="48"/>
        <v>12</v>
      </c>
      <c r="U133" s="2">
        <f t="shared" si="48"/>
        <v>12</v>
      </c>
      <c r="V133" s="2">
        <f t="shared" si="48"/>
        <v>12</v>
      </c>
      <c r="W133" s="2">
        <f t="shared" si="48"/>
        <v>12</v>
      </c>
      <c r="X133" s="2">
        <f t="shared" si="48"/>
        <v>12</v>
      </c>
      <c r="Y133" s="2">
        <f t="shared" si="48"/>
        <v>12</v>
      </c>
      <c r="Z133" s="2">
        <f t="shared" si="48"/>
        <v>12</v>
      </c>
      <c r="AA133" s="2">
        <f t="shared" si="48"/>
        <v>12</v>
      </c>
      <c r="AB133" s="2">
        <f t="shared" si="48"/>
        <v>12</v>
      </c>
      <c r="AC133" s="2">
        <f t="shared" si="48"/>
        <v>12</v>
      </c>
      <c r="AD133" s="2">
        <f t="shared" si="48"/>
        <v>12</v>
      </c>
      <c r="AE133" s="2">
        <f t="shared" si="48"/>
        <v>12</v>
      </c>
      <c r="AF133" s="2">
        <f t="shared" si="48"/>
        <v>12</v>
      </c>
      <c r="AG133" s="2">
        <f>AF133+AG132</f>
        <v>12</v>
      </c>
      <c r="AH133" s="2">
        <f t="shared" si="48"/>
        <v>12</v>
      </c>
      <c r="AI133" s="2">
        <f t="shared" si="48"/>
        <v>12</v>
      </c>
      <c r="AJ133" s="2">
        <f t="shared" si="48"/>
        <v>12</v>
      </c>
      <c r="AK133" s="2">
        <f t="shared" si="48"/>
        <v>12</v>
      </c>
    </row>
    <row r="134" spans="1:37" x14ac:dyDescent="0.3">
      <c r="A134" s="15">
        <f>'Notes &amp; Assumptions'!A39</f>
        <v>26</v>
      </c>
      <c r="C134" s="1"/>
      <c r="D134" s="1"/>
      <c r="E134" t="s">
        <v>62</v>
      </c>
      <c r="F134" t="s">
        <v>3</v>
      </c>
      <c r="G134" s="11">
        <v>1</v>
      </c>
    </row>
    <row r="135" spans="1:37" x14ac:dyDescent="0.3">
      <c r="C135" s="1"/>
      <c r="D135" s="1"/>
      <c r="E135" t="s">
        <v>89</v>
      </c>
      <c r="F135" t="s">
        <v>3</v>
      </c>
      <c r="H135">
        <f>H132*$G134</f>
        <v>0</v>
      </c>
      <c r="I135">
        <f t="shared" ref="I135:AK135" si="49">I132*$G134</f>
        <v>2</v>
      </c>
      <c r="J135">
        <f t="shared" si="49"/>
        <v>4</v>
      </c>
      <c r="K135">
        <f t="shared" si="49"/>
        <v>6</v>
      </c>
      <c r="L135">
        <f t="shared" si="49"/>
        <v>0</v>
      </c>
      <c r="M135">
        <f t="shared" si="49"/>
        <v>0</v>
      </c>
      <c r="N135">
        <f t="shared" si="49"/>
        <v>0</v>
      </c>
      <c r="O135">
        <f t="shared" si="49"/>
        <v>0</v>
      </c>
      <c r="P135">
        <f t="shared" si="49"/>
        <v>0</v>
      </c>
      <c r="Q135">
        <f t="shared" si="49"/>
        <v>0</v>
      </c>
      <c r="R135">
        <f t="shared" si="49"/>
        <v>0</v>
      </c>
      <c r="S135">
        <f t="shared" si="49"/>
        <v>0</v>
      </c>
      <c r="T135">
        <f t="shared" si="49"/>
        <v>0</v>
      </c>
      <c r="U135">
        <f t="shared" si="49"/>
        <v>0</v>
      </c>
      <c r="V135">
        <f t="shared" si="49"/>
        <v>0</v>
      </c>
      <c r="W135">
        <f t="shared" si="49"/>
        <v>0</v>
      </c>
      <c r="X135">
        <f t="shared" si="49"/>
        <v>0</v>
      </c>
      <c r="Y135">
        <f t="shared" si="49"/>
        <v>0</v>
      </c>
      <c r="Z135">
        <f t="shared" si="49"/>
        <v>0</v>
      </c>
      <c r="AA135">
        <f t="shared" si="49"/>
        <v>0</v>
      </c>
      <c r="AB135">
        <f t="shared" si="49"/>
        <v>0</v>
      </c>
      <c r="AC135">
        <f t="shared" si="49"/>
        <v>0</v>
      </c>
      <c r="AD135">
        <f t="shared" si="49"/>
        <v>0</v>
      </c>
      <c r="AE135">
        <f t="shared" si="49"/>
        <v>0</v>
      </c>
      <c r="AF135">
        <f t="shared" si="49"/>
        <v>0</v>
      </c>
      <c r="AG135">
        <f t="shared" si="49"/>
        <v>0</v>
      </c>
      <c r="AH135">
        <f t="shared" si="49"/>
        <v>0</v>
      </c>
      <c r="AI135">
        <f t="shared" si="49"/>
        <v>0</v>
      </c>
      <c r="AJ135">
        <f t="shared" si="49"/>
        <v>0</v>
      </c>
      <c r="AK135">
        <f t="shared" si="49"/>
        <v>0</v>
      </c>
    </row>
    <row r="136" spans="1:37" x14ac:dyDescent="0.3">
      <c r="C136" s="1"/>
      <c r="D136" s="1"/>
      <c r="E136" t="s">
        <v>90</v>
      </c>
      <c r="F136" t="s">
        <v>3</v>
      </c>
      <c r="H136">
        <f>H133*$G134</f>
        <v>0</v>
      </c>
      <c r="I136">
        <f t="shared" ref="I136:AK136" si="50">I133*$G134</f>
        <v>2</v>
      </c>
      <c r="J136">
        <f t="shared" si="50"/>
        <v>6</v>
      </c>
      <c r="K136">
        <f t="shared" si="50"/>
        <v>12</v>
      </c>
      <c r="L136">
        <f t="shared" si="50"/>
        <v>12</v>
      </c>
      <c r="M136">
        <f t="shared" si="50"/>
        <v>12</v>
      </c>
      <c r="N136">
        <f t="shared" si="50"/>
        <v>12</v>
      </c>
      <c r="O136">
        <f t="shared" si="50"/>
        <v>12</v>
      </c>
      <c r="P136">
        <f t="shared" si="50"/>
        <v>12</v>
      </c>
      <c r="Q136">
        <f t="shared" si="50"/>
        <v>12</v>
      </c>
      <c r="R136">
        <f t="shared" si="50"/>
        <v>12</v>
      </c>
      <c r="S136">
        <f t="shared" si="50"/>
        <v>12</v>
      </c>
      <c r="T136">
        <f t="shared" si="50"/>
        <v>12</v>
      </c>
      <c r="U136">
        <f t="shared" si="50"/>
        <v>12</v>
      </c>
      <c r="V136">
        <f t="shared" si="50"/>
        <v>12</v>
      </c>
      <c r="W136">
        <f t="shared" si="50"/>
        <v>12</v>
      </c>
      <c r="X136">
        <f t="shared" si="50"/>
        <v>12</v>
      </c>
      <c r="Y136">
        <f t="shared" si="50"/>
        <v>12</v>
      </c>
      <c r="Z136">
        <f t="shared" si="50"/>
        <v>12</v>
      </c>
      <c r="AA136">
        <f t="shared" si="50"/>
        <v>12</v>
      </c>
      <c r="AB136">
        <f t="shared" si="50"/>
        <v>12</v>
      </c>
      <c r="AC136">
        <f t="shared" si="50"/>
        <v>12</v>
      </c>
      <c r="AD136">
        <f t="shared" si="50"/>
        <v>12</v>
      </c>
      <c r="AE136">
        <f t="shared" si="50"/>
        <v>12</v>
      </c>
      <c r="AF136">
        <f t="shared" si="50"/>
        <v>12</v>
      </c>
      <c r="AG136">
        <f t="shared" si="50"/>
        <v>12</v>
      </c>
      <c r="AH136">
        <f t="shared" si="50"/>
        <v>12</v>
      </c>
      <c r="AI136">
        <f t="shared" si="50"/>
        <v>12</v>
      </c>
      <c r="AJ136">
        <f t="shared" si="50"/>
        <v>12</v>
      </c>
      <c r="AK136">
        <f t="shared" si="50"/>
        <v>12</v>
      </c>
    </row>
    <row r="137" spans="1:37" x14ac:dyDescent="0.3">
      <c r="A137" s="15">
        <f>'Notes &amp; Assumptions'!A40</f>
        <v>27</v>
      </c>
      <c r="C137" s="1"/>
      <c r="D137" s="1"/>
      <c r="E137" t="s">
        <v>63</v>
      </c>
      <c r="F137" t="s">
        <v>43</v>
      </c>
      <c r="H137" s="11">
        <v>200</v>
      </c>
      <c r="I137" s="11">
        <v>200</v>
      </c>
      <c r="J137" s="11">
        <v>200</v>
      </c>
      <c r="K137" s="11">
        <v>200</v>
      </c>
      <c r="L137" s="11">
        <v>200</v>
      </c>
      <c r="M137" s="11">
        <v>200</v>
      </c>
      <c r="N137" s="11">
        <v>200</v>
      </c>
      <c r="O137" s="11">
        <v>200</v>
      </c>
      <c r="P137" s="11">
        <v>200</v>
      </c>
      <c r="Q137" s="11">
        <v>200</v>
      </c>
      <c r="R137" s="11">
        <v>200</v>
      </c>
      <c r="S137" s="11">
        <v>200</v>
      </c>
      <c r="T137" s="11">
        <v>200</v>
      </c>
      <c r="U137" s="11">
        <v>200</v>
      </c>
      <c r="V137" s="11">
        <v>200</v>
      </c>
      <c r="W137" s="11">
        <v>200</v>
      </c>
      <c r="X137" s="11">
        <v>200</v>
      </c>
      <c r="Y137" s="11">
        <v>200</v>
      </c>
      <c r="Z137" s="11">
        <v>200</v>
      </c>
      <c r="AA137" s="11">
        <v>200</v>
      </c>
      <c r="AB137" s="11">
        <v>200</v>
      </c>
      <c r="AC137" s="11">
        <v>200</v>
      </c>
      <c r="AD137" s="11">
        <v>200</v>
      </c>
      <c r="AE137" s="11">
        <v>200</v>
      </c>
      <c r="AF137" s="11">
        <v>200</v>
      </c>
      <c r="AG137" s="11">
        <v>200</v>
      </c>
      <c r="AH137" s="11">
        <v>200</v>
      </c>
      <c r="AI137" s="11">
        <v>200</v>
      </c>
      <c r="AJ137" s="11">
        <v>200</v>
      </c>
      <c r="AK137" s="11">
        <v>200</v>
      </c>
    </row>
    <row r="138" spans="1:37" x14ac:dyDescent="0.3">
      <c r="C138" s="1"/>
      <c r="D138" s="1"/>
      <c r="E138" t="s">
        <v>64</v>
      </c>
      <c r="F138" t="s">
        <v>43</v>
      </c>
      <c r="H138" s="11">
        <v>50</v>
      </c>
      <c r="I138" s="11">
        <v>50</v>
      </c>
      <c r="J138" s="11">
        <v>50</v>
      </c>
      <c r="K138" s="11">
        <v>50</v>
      </c>
      <c r="L138" s="11">
        <v>50</v>
      </c>
      <c r="M138" s="11">
        <v>50</v>
      </c>
      <c r="N138" s="11">
        <v>50</v>
      </c>
      <c r="O138" s="11">
        <v>50</v>
      </c>
      <c r="P138" s="11">
        <v>50</v>
      </c>
      <c r="Q138" s="11">
        <v>50</v>
      </c>
      <c r="R138" s="11">
        <v>50</v>
      </c>
      <c r="S138" s="11">
        <v>50</v>
      </c>
      <c r="T138" s="11">
        <v>50</v>
      </c>
      <c r="U138" s="11">
        <v>50</v>
      </c>
      <c r="V138" s="11">
        <v>50</v>
      </c>
      <c r="W138" s="11">
        <v>50</v>
      </c>
      <c r="X138" s="11">
        <v>50</v>
      </c>
      <c r="Y138" s="11">
        <v>50</v>
      </c>
      <c r="Z138" s="11">
        <v>50</v>
      </c>
      <c r="AA138" s="11">
        <v>50</v>
      </c>
      <c r="AB138" s="11">
        <v>50</v>
      </c>
      <c r="AC138" s="11">
        <v>50</v>
      </c>
      <c r="AD138" s="11">
        <v>50</v>
      </c>
      <c r="AE138" s="11">
        <v>50</v>
      </c>
      <c r="AF138" s="11">
        <v>50</v>
      </c>
      <c r="AG138" s="11">
        <v>50</v>
      </c>
      <c r="AH138" s="11">
        <v>50</v>
      </c>
      <c r="AI138" s="11">
        <v>50</v>
      </c>
      <c r="AJ138" s="11">
        <v>50</v>
      </c>
      <c r="AK138" s="11">
        <v>50</v>
      </c>
    </row>
    <row r="139" spans="1:37" x14ac:dyDescent="0.3">
      <c r="A139" s="15">
        <f>'Notes &amp; Assumptions'!A41</f>
        <v>28</v>
      </c>
      <c r="C139" s="1"/>
      <c r="D139" s="1"/>
      <c r="E139" t="s">
        <v>141</v>
      </c>
      <c r="F139" t="s">
        <v>43</v>
      </c>
      <c r="H139" s="11">
        <v>200</v>
      </c>
      <c r="I139" s="11">
        <v>200</v>
      </c>
      <c r="J139" s="11">
        <v>200</v>
      </c>
      <c r="K139" s="11">
        <v>200</v>
      </c>
      <c r="L139" s="11">
        <v>200</v>
      </c>
      <c r="M139" s="11">
        <v>200</v>
      </c>
      <c r="N139" s="11">
        <v>200</v>
      </c>
      <c r="O139" s="11">
        <v>200</v>
      </c>
      <c r="P139" s="11">
        <v>200</v>
      </c>
      <c r="Q139" s="11">
        <v>200</v>
      </c>
      <c r="R139" s="11">
        <v>200</v>
      </c>
      <c r="S139" s="11">
        <v>200</v>
      </c>
      <c r="T139" s="11">
        <v>200</v>
      </c>
      <c r="U139" s="11">
        <v>200</v>
      </c>
      <c r="V139" s="11">
        <v>200</v>
      </c>
      <c r="W139" s="11">
        <v>200</v>
      </c>
      <c r="X139" s="11">
        <v>200</v>
      </c>
      <c r="Y139" s="11">
        <v>200</v>
      </c>
      <c r="Z139" s="11">
        <v>200</v>
      </c>
      <c r="AA139" s="11">
        <v>200</v>
      </c>
      <c r="AB139" s="11">
        <v>200</v>
      </c>
      <c r="AC139" s="11">
        <v>200</v>
      </c>
      <c r="AD139" s="11">
        <v>200</v>
      </c>
      <c r="AE139" s="11">
        <v>200</v>
      </c>
      <c r="AF139" s="11">
        <v>200</v>
      </c>
      <c r="AG139" s="11">
        <v>200</v>
      </c>
      <c r="AH139" s="11">
        <v>200</v>
      </c>
      <c r="AI139" s="11">
        <v>200</v>
      </c>
      <c r="AJ139" s="11">
        <v>200</v>
      </c>
      <c r="AK139" s="11">
        <v>200</v>
      </c>
    </row>
    <row r="140" spans="1:37" x14ac:dyDescent="0.3">
      <c r="C140" s="1"/>
      <c r="D140" s="1"/>
      <c r="E140" t="s">
        <v>65</v>
      </c>
      <c r="F140" t="s">
        <v>145</v>
      </c>
      <c r="H140" s="2">
        <f>H133*H137</f>
        <v>0</v>
      </c>
      <c r="I140" s="2">
        <f t="shared" ref="I140:AK140" si="51">I133*I137</f>
        <v>400</v>
      </c>
      <c r="J140" s="2">
        <f t="shared" si="51"/>
        <v>1200</v>
      </c>
      <c r="K140" s="2">
        <f t="shared" si="51"/>
        <v>2400</v>
      </c>
      <c r="L140" s="2">
        <f t="shared" si="51"/>
        <v>2400</v>
      </c>
      <c r="M140" s="2">
        <f t="shared" si="51"/>
        <v>2400</v>
      </c>
      <c r="N140" s="2">
        <f t="shared" si="51"/>
        <v>2400</v>
      </c>
      <c r="O140" s="2">
        <f t="shared" si="51"/>
        <v>2400</v>
      </c>
      <c r="P140" s="2">
        <f t="shared" si="51"/>
        <v>2400</v>
      </c>
      <c r="Q140" s="2">
        <f t="shared" si="51"/>
        <v>2400</v>
      </c>
      <c r="R140" s="2">
        <f t="shared" si="51"/>
        <v>2400</v>
      </c>
      <c r="S140" s="2">
        <f t="shared" si="51"/>
        <v>2400</v>
      </c>
      <c r="T140" s="2">
        <f t="shared" si="51"/>
        <v>2400</v>
      </c>
      <c r="U140" s="2">
        <f t="shared" si="51"/>
        <v>2400</v>
      </c>
      <c r="V140" s="2">
        <f t="shared" si="51"/>
        <v>2400</v>
      </c>
      <c r="W140" s="2">
        <f t="shared" si="51"/>
        <v>2400</v>
      </c>
      <c r="X140" s="2">
        <f t="shared" si="51"/>
        <v>2400</v>
      </c>
      <c r="Y140" s="2">
        <f t="shared" si="51"/>
        <v>2400</v>
      </c>
      <c r="Z140" s="2">
        <f t="shared" si="51"/>
        <v>2400</v>
      </c>
      <c r="AA140" s="2">
        <f t="shared" si="51"/>
        <v>2400</v>
      </c>
      <c r="AB140" s="2">
        <f t="shared" si="51"/>
        <v>2400</v>
      </c>
      <c r="AC140" s="2">
        <f t="shared" si="51"/>
        <v>2400</v>
      </c>
      <c r="AD140" s="2">
        <f t="shared" si="51"/>
        <v>2400</v>
      </c>
      <c r="AE140" s="2">
        <f t="shared" si="51"/>
        <v>2400</v>
      </c>
      <c r="AF140" s="2">
        <f t="shared" si="51"/>
        <v>2400</v>
      </c>
      <c r="AG140" s="2">
        <f t="shared" si="51"/>
        <v>2400</v>
      </c>
      <c r="AH140" s="2">
        <f t="shared" si="51"/>
        <v>2400</v>
      </c>
      <c r="AI140" s="2">
        <f t="shared" si="51"/>
        <v>2400</v>
      </c>
      <c r="AJ140" s="2">
        <f t="shared" si="51"/>
        <v>2400</v>
      </c>
      <c r="AK140" s="2">
        <f t="shared" si="51"/>
        <v>2400</v>
      </c>
    </row>
    <row r="141" spans="1:37" x14ac:dyDescent="0.3">
      <c r="C141" s="1"/>
      <c r="D141" s="1"/>
      <c r="E141" t="s">
        <v>66</v>
      </c>
      <c r="F141" t="s">
        <v>145</v>
      </c>
      <c r="H141" s="2">
        <f>H133*H138</f>
        <v>0</v>
      </c>
      <c r="I141" s="2">
        <f t="shared" ref="I141:AK141" si="52">I133*I138</f>
        <v>100</v>
      </c>
      <c r="J141" s="2">
        <f t="shared" si="52"/>
        <v>300</v>
      </c>
      <c r="K141" s="2">
        <f t="shared" si="52"/>
        <v>600</v>
      </c>
      <c r="L141" s="2">
        <f t="shared" si="52"/>
        <v>600</v>
      </c>
      <c r="M141" s="2">
        <f t="shared" si="52"/>
        <v>600</v>
      </c>
      <c r="N141" s="2">
        <f t="shared" si="52"/>
        <v>600</v>
      </c>
      <c r="O141" s="2">
        <f t="shared" si="52"/>
        <v>600</v>
      </c>
      <c r="P141" s="2">
        <f t="shared" si="52"/>
        <v>600</v>
      </c>
      <c r="Q141" s="2">
        <f t="shared" si="52"/>
        <v>600</v>
      </c>
      <c r="R141" s="2">
        <f t="shared" si="52"/>
        <v>600</v>
      </c>
      <c r="S141" s="2">
        <f t="shared" si="52"/>
        <v>600</v>
      </c>
      <c r="T141" s="2">
        <f t="shared" si="52"/>
        <v>600</v>
      </c>
      <c r="U141" s="2">
        <f t="shared" si="52"/>
        <v>600</v>
      </c>
      <c r="V141" s="2">
        <f t="shared" si="52"/>
        <v>600</v>
      </c>
      <c r="W141" s="2">
        <f t="shared" si="52"/>
        <v>600</v>
      </c>
      <c r="X141" s="2">
        <f t="shared" si="52"/>
        <v>600</v>
      </c>
      <c r="Y141" s="2">
        <f t="shared" si="52"/>
        <v>600</v>
      </c>
      <c r="Z141" s="2">
        <f t="shared" si="52"/>
        <v>600</v>
      </c>
      <c r="AA141" s="2">
        <f t="shared" si="52"/>
        <v>600</v>
      </c>
      <c r="AB141" s="2">
        <f t="shared" si="52"/>
        <v>600</v>
      </c>
      <c r="AC141" s="2">
        <f t="shared" si="52"/>
        <v>600</v>
      </c>
      <c r="AD141" s="2">
        <f t="shared" si="52"/>
        <v>600</v>
      </c>
      <c r="AE141" s="2">
        <f t="shared" si="52"/>
        <v>600</v>
      </c>
      <c r="AF141" s="2">
        <f t="shared" si="52"/>
        <v>600</v>
      </c>
      <c r="AG141" s="2">
        <f t="shared" si="52"/>
        <v>600</v>
      </c>
      <c r="AH141" s="2">
        <f t="shared" si="52"/>
        <v>600</v>
      </c>
      <c r="AI141" s="2">
        <f t="shared" si="52"/>
        <v>600</v>
      </c>
      <c r="AJ141" s="2">
        <f t="shared" si="52"/>
        <v>600</v>
      </c>
      <c r="AK141" s="2">
        <f t="shared" si="52"/>
        <v>600</v>
      </c>
    </row>
    <row r="142" spans="1:37" x14ac:dyDescent="0.3">
      <c r="C142" s="1"/>
      <c r="D142" s="1"/>
      <c r="E142" t="s">
        <v>142</v>
      </c>
      <c r="F142" t="s">
        <v>145</v>
      </c>
      <c r="H142" s="2">
        <f>H133*H139</f>
        <v>0</v>
      </c>
      <c r="I142" s="2">
        <f t="shared" ref="I142:AK142" si="53">I133*I139</f>
        <v>400</v>
      </c>
      <c r="J142" s="2">
        <f t="shared" si="53"/>
        <v>1200</v>
      </c>
      <c r="K142" s="2">
        <f t="shared" si="53"/>
        <v>2400</v>
      </c>
      <c r="L142" s="2">
        <f t="shared" si="53"/>
        <v>2400</v>
      </c>
      <c r="M142" s="2">
        <f t="shared" si="53"/>
        <v>2400</v>
      </c>
      <c r="N142" s="2">
        <f t="shared" si="53"/>
        <v>2400</v>
      </c>
      <c r="O142" s="2">
        <f t="shared" si="53"/>
        <v>2400</v>
      </c>
      <c r="P142" s="2">
        <f t="shared" si="53"/>
        <v>2400</v>
      </c>
      <c r="Q142" s="2">
        <f t="shared" si="53"/>
        <v>2400</v>
      </c>
      <c r="R142" s="2">
        <f t="shared" si="53"/>
        <v>2400</v>
      </c>
      <c r="S142" s="2">
        <f t="shared" si="53"/>
        <v>2400</v>
      </c>
      <c r="T142" s="2">
        <f t="shared" si="53"/>
        <v>2400</v>
      </c>
      <c r="U142" s="2">
        <f t="shared" si="53"/>
        <v>2400</v>
      </c>
      <c r="V142" s="2">
        <f t="shared" si="53"/>
        <v>2400</v>
      </c>
      <c r="W142" s="2">
        <f t="shared" si="53"/>
        <v>2400</v>
      </c>
      <c r="X142" s="2">
        <f t="shared" si="53"/>
        <v>2400</v>
      </c>
      <c r="Y142" s="2">
        <f t="shared" si="53"/>
        <v>2400</v>
      </c>
      <c r="Z142" s="2">
        <f t="shared" si="53"/>
        <v>2400</v>
      </c>
      <c r="AA142" s="2">
        <f t="shared" si="53"/>
        <v>2400</v>
      </c>
      <c r="AB142" s="2">
        <f t="shared" si="53"/>
        <v>2400</v>
      </c>
      <c r="AC142" s="2">
        <f t="shared" si="53"/>
        <v>2400</v>
      </c>
      <c r="AD142" s="2">
        <f t="shared" si="53"/>
        <v>2400</v>
      </c>
      <c r="AE142" s="2">
        <f t="shared" si="53"/>
        <v>2400</v>
      </c>
      <c r="AF142" s="2">
        <f t="shared" si="53"/>
        <v>2400</v>
      </c>
      <c r="AG142" s="2">
        <f t="shared" si="53"/>
        <v>2400</v>
      </c>
      <c r="AH142" s="2">
        <f t="shared" si="53"/>
        <v>2400</v>
      </c>
      <c r="AI142" s="2">
        <f t="shared" si="53"/>
        <v>2400</v>
      </c>
      <c r="AJ142" s="2">
        <f t="shared" si="53"/>
        <v>2400</v>
      </c>
      <c r="AK142" s="2">
        <f t="shared" si="53"/>
        <v>2400</v>
      </c>
    </row>
    <row r="143" spans="1:37" x14ac:dyDescent="0.3">
      <c r="A143" s="15">
        <f>'Notes &amp; Assumptions'!A42</f>
        <v>29</v>
      </c>
      <c r="C143" s="1"/>
      <c r="D143" s="1"/>
      <c r="E143" t="s">
        <v>67</v>
      </c>
      <c r="F143" t="s">
        <v>8</v>
      </c>
      <c r="H143" s="12">
        <v>0.03</v>
      </c>
      <c r="I143" s="12">
        <v>0.03</v>
      </c>
      <c r="J143" s="12">
        <v>0.03</v>
      </c>
      <c r="K143" s="12">
        <v>0.03</v>
      </c>
      <c r="L143" s="12">
        <v>0</v>
      </c>
      <c r="M143" s="12">
        <v>0</v>
      </c>
      <c r="N143" s="12">
        <v>0</v>
      </c>
      <c r="O143" s="12">
        <v>0</v>
      </c>
      <c r="P143" s="12">
        <v>0</v>
      </c>
      <c r="Q143" s="12">
        <v>0</v>
      </c>
      <c r="R143" s="12">
        <v>0</v>
      </c>
      <c r="S143" s="12">
        <v>0</v>
      </c>
      <c r="T143" s="12">
        <v>0</v>
      </c>
      <c r="U143" s="12">
        <v>0</v>
      </c>
      <c r="V143" s="12">
        <v>0</v>
      </c>
      <c r="W143" s="12">
        <v>0</v>
      </c>
      <c r="X143" s="12">
        <v>0</v>
      </c>
      <c r="Y143" s="12">
        <v>0</v>
      </c>
      <c r="Z143" s="12">
        <v>0</v>
      </c>
      <c r="AA143" s="12">
        <v>0</v>
      </c>
      <c r="AB143" s="12">
        <v>0</v>
      </c>
      <c r="AC143" s="12">
        <v>0</v>
      </c>
      <c r="AD143" s="12">
        <v>0</v>
      </c>
      <c r="AE143" s="12">
        <v>0</v>
      </c>
      <c r="AF143" s="12">
        <v>0</v>
      </c>
      <c r="AG143" s="12">
        <v>0</v>
      </c>
      <c r="AH143" s="12">
        <v>0</v>
      </c>
      <c r="AI143" s="12">
        <v>0</v>
      </c>
      <c r="AJ143" s="12">
        <v>0</v>
      </c>
      <c r="AK143" s="12">
        <v>0</v>
      </c>
    </row>
    <row r="144" spans="1:37" x14ac:dyDescent="0.3">
      <c r="A144" s="15">
        <f>'Notes &amp; Assumptions'!A43</f>
        <v>30</v>
      </c>
      <c r="C144" s="1"/>
      <c r="D144" s="1"/>
      <c r="E144" t="s">
        <v>40</v>
      </c>
      <c r="F144" t="s">
        <v>41</v>
      </c>
      <c r="G144" s="11">
        <v>365</v>
      </c>
      <c r="H144" s="2">
        <f>G144*(1+$G$14)*(1+H143)</f>
        <v>383.46899999999999</v>
      </c>
      <c r="I144" s="2">
        <f t="shared" ref="I144:AK144" si="54">H144*(1+$G$14)*(1+I143)</f>
        <v>402.87253140000001</v>
      </c>
      <c r="J144" s="2">
        <f t="shared" si="54"/>
        <v>423.25788148884004</v>
      </c>
      <c r="K144" s="2">
        <f t="shared" si="54"/>
        <v>444.67473029217535</v>
      </c>
      <c r="L144" s="2">
        <f t="shared" si="54"/>
        <v>453.56822489801885</v>
      </c>
      <c r="M144" s="2">
        <f t="shared" si="54"/>
        <v>462.63958939597921</v>
      </c>
      <c r="N144" s="2">
        <f t="shared" si="54"/>
        <v>471.89238118389881</v>
      </c>
      <c r="O144" s="2">
        <f t="shared" si="54"/>
        <v>481.33022880757682</v>
      </c>
      <c r="P144" s="2">
        <f t="shared" si="54"/>
        <v>490.95683338372834</v>
      </c>
      <c r="Q144" s="2">
        <f t="shared" si="54"/>
        <v>500.77597005140291</v>
      </c>
      <c r="R144" s="2">
        <f t="shared" si="54"/>
        <v>510.79148945243099</v>
      </c>
      <c r="S144" s="2">
        <f t="shared" si="54"/>
        <v>521.00731924147965</v>
      </c>
      <c r="T144" s="2">
        <f t="shared" si="54"/>
        <v>531.4274656263093</v>
      </c>
      <c r="U144" s="2">
        <f t="shared" si="54"/>
        <v>542.05601493883546</v>
      </c>
      <c r="V144" s="2">
        <f t="shared" si="54"/>
        <v>552.89713523761213</v>
      </c>
      <c r="W144" s="2">
        <f t="shared" si="54"/>
        <v>563.95507794236437</v>
      </c>
      <c r="X144" s="2">
        <f t="shared" si="54"/>
        <v>575.23417950121166</v>
      </c>
      <c r="Y144" s="2">
        <f t="shared" si="54"/>
        <v>586.73886309123588</v>
      </c>
      <c r="Z144" s="2">
        <f t="shared" si="54"/>
        <v>598.47364035306066</v>
      </c>
      <c r="AA144" s="2">
        <f t="shared" si="54"/>
        <v>610.44311316012192</v>
      </c>
      <c r="AB144" s="2">
        <f t="shared" si="54"/>
        <v>622.65197542332442</v>
      </c>
      <c r="AC144" s="2">
        <f t="shared" si="54"/>
        <v>635.10501493179095</v>
      </c>
      <c r="AD144" s="2">
        <f t="shared" si="54"/>
        <v>647.8071152304268</v>
      </c>
      <c r="AE144" s="2">
        <f t="shared" si="54"/>
        <v>660.76325753503534</v>
      </c>
      <c r="AF144" s="2">
        <f t="shared" si="54"/>
        <v>673.97852268573604</v>
      </c>
      <c r="AG144" s="2">
        <f>AF144*(1+$G$14)*(1+AG143)</f>
        <v>687.45809313945074</v>
      </c>
      <c r="AH144" s="2">
        <f t="shared" si="54"/>
        <v>701.20725500223978</v>
      </c>
      <c r="AI144" s="2">
        <f t="shared" si="54"/>
        <v>715.23140010228462</v>
      </c>
      <c r="AJ144" s="2">
        <f t="shared" si="54"/>
        <v>729.53602810433028</v>
      </c>
      <c r="AK144" s="2">
        <f t="shared" si="54"/>
        <v>744.12674866641692</v>
      </c>
    </row>
    <row r="145" spans="1:37" x14ac:dyDescent="0.3">
      <c r="C145" s="1"/>
      <c r="D145" s="1"/>
      <c r="E145" t="s">
        <v>68</v>
      </c>
      <c r="F145" t="s">
        <v>144</v>
      </c>
      <c r="G145" s="21">
        <v>0.8</v>
      </c>
      <c r="H145" s="22">
        <f>G145*(1+$G$14)*(1+H143)</f>
        <v>0.84048000000000012</v>
      </c>
      <c r="I145" s="22">
        <f t="shared" ref="I145:AK145" si="55">H145*(1+$G$14)*(1+I143)</f>
        <v>0.88300828800000009</v>
      </c>
      <c r="J145" s="22">
        <f t="shared" si="55"/>
        <v>0.92768850737280018</v>
      </c>
      <c r="K145" s="22">
        <f t="shared" si="55"/>
        <v>0.97462954584586392</v>
      </c>
      <c r="L145" s="22">
        <f t="shared" si="55"/>
        <v>0.99412213676278116</v>
      </c>
      <c r="M145" s="22">
        <f t="shared" si="55"/>
        <v>1.0140045794980368</v>
      </c>
      <c r="N145" s="22">
        <f t="shared" si="55"/>
        <v>1.0342846710879976</v>
      </c>
      <c r="O145" s="22">
        <f t="shared" si="55"/>
        <v>1.0549703645097577</v>
      </c>
      <c r="P145" s="22">
        <f t="shared" si="55"/>
        <v>1.0760697717999528</v>
      </c>
      <c r="Q145" s="22">
        <f t="shared" si="55"/>
        <v>1.097591167235952</v>
      </c>
      <c r="R145" s="22">
        <f t="shared" si="55"/>
        <v>1.1195429905806711</v>
      </c>
      <c r="S145" s="22">
        <f t="shared" si="55"/>
        <v>1.1419338503922845</v>
      </c>
      <c r="T145" s="22">
        <f t="shared" si="55"/>
        <v>1.1647725274001302</v>
      </c>
      <c r="U145" s="22">
        <f t="shared" si="55"/>
        <v>1.1880679779481327</v>
      </c>
      <c r="V145" s="22">
        <f t="shared" si="55"/>
        <v>1.2118293375070954</v>
      </c>
      <c r="W145" s="22">
        <f t="shared" si="55"/>
        <v>1.2360659242572374</v>
      </c>
      <c r="X145" s="22">
        <f t="shared" si="55"/>
        <v>1.2607872427423821</v>
      </c>
      <c r="Y145" s="22">
        <f t="shared" si="55"/>
        <v>1.2860029875972296</v>
      </c>
      <c r="Z145" s="22">
        <f t="shared" si="55"/>
        <v>1.3117230473491743</v>
      </c>
      <c r="AA145" s="22">
        <f t="shared" si="55"/>
        <v>1.3379575082961579</v>
      </c>
      <c r="AB145" s="22">
        <f t="shared" si="55"/>
        <v>1.3647166584620811</v>
      </c>
      <c r="AC145" s="22">
        <f t="shared" si="55"/>
        <v>1.3920109916313228</v>
      </c>
      <c r="AD145" s="22">
        <f t="shared" si="55"/>
        <v>1.4198512114639492</v>
      </c>
      <c r="AE145" s="22">
        <f t="shared" si="55"/>
        <v>1.4482482356932282</v>
      </c>
      <c r="AF145" s="22">
        <f t="shared" si="55"/>
        <v>1.4772132004070928</v>
      </c>
      <c r="AG145" s="22">
        <f>AF145*(1+$G$14)*(1+AG143)</f>
        <v>1.5067574644152346</v>
      </c>
      <c r="AH145" s="22">
        <f t="shared" si="55"/>
        <v>1.5368926137035392</v>
      </c>
      <c r="AI145" s="22">
        <f t="shared" si="55"/>
        <v>1.5676304659776101</v>
      </c>
      <c r="AJ145" s="22">
        <f t="shared" si="55"/>
        <v>1.5989830752971623</v>
      </c>
      <c r="AK145" s="22">
        <f t="shared" si="55"/>
        <v>1.6309627368031057</v>
      </c>
    </row>
    <row r="146" spans="1:37" x14ac:dyDescent="0.3">
      <c r="C146" s="1"/>
      <c r="D146" s="1"/>
      <c r="E146" t="s">
        <v>69</v>
      </c>
      <c r="F146" t="s">
        <v>144</v>
      </c>
      <c r="G146" s="21">
        <v>1.2</v>
      </c>
      <c r="H146" s="22">
        <f>G146*(1+$G$14)*(1+H143)</f>
        <v>1.2607200000000001</v>
      </c>
      <c r="I146" s="22">
        <f t="shared" ref="I146:AK146" si="56">H146*(1+$G$14)*(1+I143)</f>
        <v>1.3245124320000001</v>
      </c>
      <c r="J146" s="22">
        <f t="shared" si="56"/>
        <v>1.3915327610592003</v>
      </c>
      <c r="K146" s="22">
        <f t="shared" si="56"/>
        <v>1.4619443187687959</v>
      </c>
      <c r="L146" s="22">
        <f t="shared" si="56"/>
        <v>1.4911832051441718</v>
      </c>
      <c r="M146" s="22">
        <f t="shared" si="56"/>
        <v>1.5210068692470553</v>
      </c>
      <c r="N146" s="22">
        <f t="shared" si="56"/>
        <v>1.5514270066319964</v>
      </c>
      <c r="O146" s="22">
        <f t="shared" si="56"/>
        <v>1.5824555467646364</v>
      </c>
      <c r="P146" s="22">
        <f t="shared" si="56"/>
        <v>1.6141046576999292</v>
      </c>
      <c r="Q146" s="22">
        <f t="shared" si="56"/>
        <v>1.6463867508539278</v>
      </c>
      <c r="R146" s="22">
        <f t="shared" si="56"/>
        <v>1.6793144858710065</v>
      </c>
      <c r="S146" s="22">
        <f t="shared" si="56"/>
        <v>1.7129007755884267</v>
      </c>
      <c r="T146" s="22">
        <f t="shared" si="56"/>
        <v>1.7471587911001953</v>
      </c>
      <c r="U146" s="22">
        <f t="shared" si="56"/>
        <v>1.7821019669221994</v>
      </c>
      <c r="V146" s="22">
        <f t="shared" si="56"/>
        <v>1.8177440062606434</v>
      </c>
      <c r="W146" s="22">
        <f t="shared" si="56"/>
        <v>1.8540988863858563</v>
      </c>
      <c r="X146" s="22">
        <f t="shared" si="56"/>
        <v>1.8911808641135734</v>
      </c>
      <c r="Y146" s="22">
        <f t="shared" si="56"/>
        <v>1.9290044813958449</v>
      </c>
      <c r="Z146" s="22">
        <f t="shared" si="56"/>
        <v>1.9675845710237618</v>
      </c>
      <c r="AA146" s="22">
        <f t="shared" si="56"/>
        <v>2.0069362624442371</v>
      </c>
      <c r="AB146" s="22">
        <f t="shared" si="56"/>
        <v>2.0470749876931218</v>
      </c>
      <c r="AC146" s="22">
        <f t="shared" si="56"/>
        <v>2.0880164874469842</v>
      </c>
      <c r="AD146" s="22">
        <f t="shared" si="56"/>
        <v>2.1297768171959239</v>
      </c>
      <c r="AE146" s="22">
        <f t="shared" si="56"/>
        <v>2.1723723535398425</v>
      </c>
      <c r="AF146" s="22">
        <f t="shared" si="56"/>
        <v>2.2158198006106393</v>
      </c>
      <c r="AG146" s="22">
        <f>AF146*(1+$G$14)*(1+AG143)</f>
        <v>2.2601361966228524</v>
      </c>
      <c r="AH146" s="22">
        <f t="shared" si="56"/>
        <v>2.3053389205553096</v>
      </c>
      <c r="AI146" s="22">
        <f t="shared" si="56"/>
        <v>2.3514456989664159</v>
      </c>
      <c r="AJ146" s="22">
        <f t="shared" si="56"/>
        <v>2.3984746129457442</v>
      </c>
      <c r="AK146" s="22">
        <f t="shared" si="56"/>
        <v>2.4464441052046593</v>
      </c>
    </row>
    <row r="147" spans="1:37" x14ac:dyDescent="0.3">
      <c r="C147" s="1"/>
      <c r="D147" s="1"/>
      <c r="E147" t="s">
        <v>143</v>
      </c>
      <c r="F147" t="s">
        <v>144</v>
      </c>
      <c r="G147" s="21">
        <v>1.4</v>
      </c>
      <c r="H147" s="22">
        <f>G147*(1+$G$14)*(1+H143)</f>
        <v>1.4708399999999999</v>
      </c>
      <c r="I147" s="22">
        <f t="shared" ref="I147:AK147" si="57">H147*(1+$G$14)*(1+I143)</f>
        <v>1.5452645040000001</v>
      </c>
      <c r="J147" s="22">
        <f t="shared" si="57"/>
        <v>1.6234548879024002</v>
      </c>
      <c r="K147" s="22">
        <f t="shared" si="57"/>
        <v>1.7056017052302617</v>
      </c>
      <c r="L147" s="22">
        <f t="shared" si="57"/>
        <v>1.7397137393348669</v>
      </c>
      <c r="M147" s="22">
        <f t="shared" si="57"/>
        <v>1.7745080141215643</v>
      </c>
      <c r="N147" s="22">
        <f t="shared" si="57"/>
        <v>1.8099981744039957</v>
      </c>
      <c r="O147" s="22">
        <f t="shared" si="57"/>
        <v>1.8461981378920755</v>
      </c>
      <c r="P147" s="22">
        <f t="shared" si="57"/>
        <v>1.883122100649917</v>
      </c>
      <c r="Q147" s="22">
        <f t="shared" si="57"/>
        <v>1.9207845426629153</v>
      </c>
      <c r="R147" s="22">
        <f t="shared" si="57"/>
        <v>1.9592002335161736</v>
      </c>
      <c r="S147" s="22">
        <f t="shared" si="57"/>
        <v>1.9983842381864971</v>
      </c>
      <c r="T147" s="22">
        <f t="shared" si="57"/>
        <v>2.0383519229502269</v>
      </c>
      <c r="U147" s="22">
        <f t="shared" si="57"/>
        <v>2.0791189614092316</v>
      </c>
      <c r="V147" s="22">
        <f t="shared" si="57"/>
        <v>2.1207013406374164</v>
      </c>
      <c r="W147" s="22">
        <f t="shared" si="57"/>
        <v>2.1631153674501649</v>
      </c>
      <c r="X147" s="22">
        <f t="shared" si="57"/>
        <v>2.2063776747991684</v>
      </c>
      <c r="Y147" s="22">
        <f t="shared" si="57"/>
        <v>2.2505052282951516</v>
      </c>
      <c r="Z147" s="22">
        <f t="shared" si="57"/>
        <v>2.2955153328610547</v>
      </c>
      <c r="AA147" s="22">
        <f t="shared" si="57"/>
        <v>2.3414256395182758</v>
      </c>
      <c r="AB147" s="22">
        <f t="shared" si="57"/>
        <v>2.3882541523086411</v>
      </c>
      <c r="AC147" s="22">
        <f t="shared" si="57"/>
        <v>2.4360192353548138</v>
      </c>
      <c r="AD147" s="22">
        <f t="shared" si="57"/>
        <v>2.4847396200619101</v>
      </c>
      <c r="AE147" s="22">
        <f t="shared" si="57"/>
        <v>2.5344344124631482</v>
      </c>
      <c r="AF147" s="22">
        <f t="shared" si="57"/>
        <v>2.5851231007124111</v>
      </c>
      <c r="AG147" s="22">
        <f>AF147*(1+$G$14)*(1+AG143)</f>
        <v>2.6368255627266595</v>
      </c>
      <c r="AH147" s="22">
        <f t="shared" si="57"/>
        <v>2.6895620739811927</v>
      </c>
      <c r="AI147" s="22">
        <f t="shared" si="57"/>
        <v>2.7433533154608165</v>
      </c>
      <c r="AJ147" s="22">
        <f t="shared" si="57"/>
        <v>2.7982203817700331</v>
      </c>
      <c r="AK147" s="22">
        <f t="shared" si="57"/>
        <v>2.854184789405434</v>
      </c>
    </row>
    <row r="148" spans="1:37" x14ac:dyDescent="0.3">
      <c r="C148" s="1"/>
      <c r="D148" s="1"/>
    </row>
    <row r="149" spans="1:37" x14ac:dyDescent="0.3">
      <c r="C149" s="1"/>
      <c r="D149" s="1"/>
      <c r="E149" t="s">
        <v>76</v>
      </c>
      <c r="F149" t="s">
        <v>59</v>
      </c>
      <c r="H149" s="2">
        <f>SUM(H140:H142)/1000</f>
        <v>0</v>
      </c>
      <c r="I149" s="2">
        <f t="shared" ref="I149:AK149" si="58">SUM(I140:I142)/1000</f>
        <v>0.9</v>
      </c>
      <c r="J149" s="2">
        <f t="shared" si="58"/>
        <v>2.7</v>
      </c>
      <c r="K149" s="2">
        <f t="shared" si="58"/>
        <v>5.4</v>
      </c>
      <c r="L149" s="2">
        <f t="shared" si="58"/>
        <v>5.4</v>
      </c>
      <c r="M149" s="2">
        <f t="shared" si="58"/>
        <v>5.4</v>
      </c>
      <c r="N149" s="2">
        <f t="shared" si="58"/>
        <v>5.4</v>
      </c>
      <c r="O149" s="2">
        <f t="shared" si="58"/>
        <v>5.4</v>
      </c>
      <c r="P149" s="2">
        <f t="shared" si="58"/>
        <v>5.4</v>
      </c>
      <c r="Q149" s="2">
        <f t="shared" si="58"/>
        <v>5.4</v>
      </c>
      <c r="R149" s="2">
        <f t="shared" si="58"/>
        <v>5.4</v>
      </c>
      <c r="S149" s="2">
        <f t="shared" si="58"/>
        <v>5.4</v>
      </c>
      <c r="T149" s="2">
        <f t="shared" si="58"/>
        <v>5.4</v>
      </c>
      <c r="U149" s="2">
        <f t="shared" si="58"/>
        <v>5.4</v>
      </c>
      <c r="V149" s="2">
        <f t="shared" si="58"/>
        <v>5.4</v>
      </c>
      <c r="W149" s="2">
        <f t="shared" si="58"/>
        <v>5.4</v>
      </c>
      <c r="X149" s="2">
        <f t="shared" si="58"/>
        <v>5.4</v>
      </c>
      <c r="Y149" s="2">
        <f t="shared" si="58"/>
        <v>5.4</v>
      </c>
      <c r="Z149" s="2">
        <f t="shared" si="58"/>
        <v>5.4</v>
      </c>
      <c r="AA149" s="2">
        <f t="shared" si="58"/>
        <v>5.4</v>
      </c>
      <c r="AB149" s="2">
        <f t="shared" si="58"/>
        <v>5.4</v>
      </c>
      <c r="AC149" s="2">
        <f t="shared" si="58"/>
        <v>5.4</v>
      </c>
      <c r="AD149" s="2">
        <f t="shared" si="58"/>
        <v>5.4</v>
      </c>
      <c r="AE149" s="2">
        <f t="shared" si="58"/>
        <v>5.4</v>
      </c>
      <c r="AF149" s="2">
        <f t="shared" si="58"/>
        <v>5.4</v>
      </c>
      <c r="AG149" s="2">
        <f t="shared" si="58"/>
        <v>5.4</v>
      </c>
      <c r="AH149" s="2">
        <f t="shared" si="58"/>
        <v>5.4</v>
      </c>
      <c r="AI149" s="2">
        <f t="shared" si="58"/>
        <v>5.4</v>
      </c>
      <c r="AJ149" s="2">
        <f t="shared" si="58"/>
        <v>5.4</v>
      </c>
      <c r="AK149" s="2">
        <f t="shared" si="58"/>
        <v>5.4</v>
      </c>
    </row>
    <row r="150" spans="1:37" x14ac:dyDescent="0.3">
      <c r="C150" s="1"/>
      <c r="D150" s="1"/>
      <c r="E150" t="s">
        <v>77</v>
      </c>
      <c r="F150" t="s">
        <v>7</v>
      </c>
      <c r="H150" s="2">
        <f>H133*H144+H140*H145+H141*H146+H142*H147</f>
        <v>0</v>
      </c>
      <c r="I150" s="2">
        <f t="shared" ref="I150:AK150" si="59">I133*I144+I140*I145+I141*I146+I142*I147</f>
        <v>1909.5054228000004</v>
      </c>
      <c r="J150" s="2">
        <f t="shared" si="59"/>
        <v>6018.3791915810407</v>
      </c>
      <c r="K150" s="2">
        <f t="shared" si="59"/>
        <v>12645.818357350083</v>
      </c>
      <c r="L150" s="2">
        <f t="shared" si="59"/>
        <v>12898.734724497084</v>
      </c>
      <c r="M150" s="2">
        <f t="shared" si="59"/>
        <v>13156.709418987026</v>
      </c>
      <c r="N150" s="2">
        <f t="shared" si="59"/>
        <v>13419.843607366767</v>
      </c>
      <c r="O150" s="2">
        <f t="shared" si="59"/>
        <v>13688.240479514105</v>
      </c>
      <c r="P150" s="2">
        <f t="shared" si="59"/>
        <v>13962.005289104387</v>
      </c>
      <c r="Q150" s="2">
        <f t="shared" si="59"/>
        <v>14241.245394886473</v>
      </c>
      <c r="R150" s="2">
        <f t="shared" si="59"/>
        <v>14526.070302784203</v>
      </c>
      <c r="S150" s="2">
        <f t="shared" si="59"/>
        <v>14816.591708839886</v>
      </c>
      <c r="T150" s="2">
        <f t="shared" si="59"/>
        <v>15112.923543016685</v>
      </c>
      <c r="U150" s="2">
        <f t="shared" si="59"/>
        <v>15415.18201387702</v>
      </c>
      <c r="V150" s="2">
        <f t="shared" si="59"/>
        <v>15723.48565415456</v>
      </c>
      <c r="W150" s="2">
        <f t="shared" si="59"/>
        <v>16037.955367237653</v>
      </c>
      <c r="X150" s="2">
        <f t="shared" si="59"/>
        <v>16358.714474582404</v>
      </c>
      <c r="Y150" s="2">
        <f t="shared" si="59"/>
        <v>16685.88876407405</v>
      </c>
      <c r="Z150" s="2">
        <f t="shared" si="59"/>
        <v>17019.606539355536</v>
      </c>
      <c r="AA150" s="2">
        <f t="shared" si="59"/>
        <v>17359.998670142646</v>
      </c>
      <c r="AB150" s="2">
        <f t="shared" si="59"/>
        <v>17707.1986435455</v>
      </c>
      <c r="AC150" s="2">
        <f t="shared" si="59"/>
        <v>18061.342616416412</v>
      </c>
      <c r="AD150" s="2">
        <f t="shared" si="59"/>
        <v>18422.569468744739</v>
      </c>
      <c r="AE150" s="2">
        <f t="shared" si="59"/>
        <v>18791.020858119635</v>
      </c>
      <c r="AF150" s="2">
        <f t="shared" si="59"/>
        <v>19166.841275282026</v>
      </c>
      <c r="AG150" s="2">
        <f t="shared" si="59"/>
        <v>19550.178100787663</v>
      </c>
      <c r="AH150" s="2">
        <f t="shared" si="59"/>
        <v>19941.181662803421</v>
      </c>
      <c r="AI150" s="2">
        <f t="shared" si="59"/>
        <v>20340.005296059488</v>
      </c>
      <c r="AJ150" s="2">
        <f t="shared" si="59"/>
        <v>20746.80540198068</v>
      </c>
      <c r="AK150" s="2">
        <f t="shared" si="59"/>
        <v>21161.741510020292</v>
      </c>
    </row>
    <row r="151" spans="1:37" x14ac:dyDescent="0.3">
      <c r="C151" s="1"/>
      <c r="D151" s="1"/>
    </row>
    <row r="152" spans="1:37" x14ac:dyDescent="0.3">
      <c r="C152" s="1"/>
      <c r="D152" s="3" t="s">
        <v>78</v>
      </c>
    </row>
    <row r="153" spans="1:37" x14ac:dyDescent="0.3">
      <c r="A153" s="15">
        <f>'Notes &amp; Assumptions'!A44</f>
        <v>31</v>
      </c>
      <c r="C153" s="1"/>
      <c r="D153" s="1"/>
      <c r="E153" t="s">
        <v>88</v>
      </c>
      <c r="F153" t="s">
        <v>3</v>
      </c>
      <c r="H153" s="11">
        <v>1</v>
      </c>
      <c r="I153" s="11">
        <v>1</v>
      </c>
      <c r="J153" s="11">
        <v>1</v>
      </c>
      <c r="K153" s="11">
        <v>1</v>
      </c>
      <c r="L153" s="11">
        <v>0</v>
      </c>
      <c r="M153" s="11">
        <v>0</v>
      </c>
      <c r="N153" s="11">
        <v>0</v>
      </c>
      <c r="O153" s="11">
        <v>0</v>
      </c>
      <c r="P153" s="11">
        <v>0</v>
      </c>
      <c r="Q153" s="11">
        <v>0</v>
      </c>
      <c r="R153" s="11">
        <v>0</v>
      </c>
      <c r="S153" s="11">
        <v>0</v>
      </c>
      <c r="T153" s="11">
        <v>0</v>
      </c>
      <c r="U153" s="11">
        <v>0</v>
      </c>
      <c r="V153" s="11">
        <v>0</v>
      </c>
      <c r="W153" s="11">
        <v>0</v>
      </c>
      <c r="X153" s="11">
        <v>0</v>
      </c>
      <c r="Y153" s="11">
        <v>0</v>
      </c>
      <c r="Z153" s="11">
        <v>0</v>
      </c>
      <c r="AA153" s="11">
        <v>0</v>
      </c>
      <c r="AB153" s="11">
        <v>0</v>
      </c>
      <c r="AC153" s="11">
        <v>0</v>
      </c>
      <c r="AD153" s="11">
        <v>0</v>
      </c>
      <c r="AE153" s="11">
        <v>0</v>
      </c>
      <c r="AF153" s="11">
        <v>0</v>
      </c>
    </row>
    <row r="154" spans="1:37" x14ac:dyDescent="0.3">
      <c r="C154" s="1"/>
      <c r="D154" s="1"/>
      <c r="E154" t="s">
        <v>61</v>
      </c>
      <c r="F154" t="s">
        <v>3</v>
      </c>
      <c r="H154" s="2">
        <f>G154+H153</f>
        <v>1</v>
      </c>
      <c r="I154" s="2">
        <f t="shared" ref="I154:AK154" si="60">H154+I153</f>
        <v>2</v>
      </c>
      <c r="J154" s="2">
        <f t="shared" si="60"/>
        <v>3</v>
      </c>
      <c r="K154" s="2">
        <f t="shared" si="60"/>
        <v>4</v>
      </c>
      <c r="L154" s="2">
        <f t="shared" si="60"/>
        <v>4</v>
      </c>
      <c r="M154" s="2">
        <f t="shared" si="60"/>
        <v>4</v>
      </c>
      <c r="N154" s="2">
        <f t="shared" si="60"/>
        <v>4</v>
      </c>
      <c r="O154" s="2">
        <f t="shared" si="60"/>
        <v>4</v>
      </c>
      <c r="P154" s="2">
        <f t="shared" si="60"/>
        <v>4</v>
      </c>
      <c r="Q154" s="2">
        <f t="shared" si="60"/>
        <v>4</v>
      </c>
      <c r="R154" s="2">
        <f t="shared" si="60"/>
        <v>4</v>
      </c>
      <c r="S154" s="2">
        <f t="shared" si="60"/>
        <v>4</v>
      </c>
      <c r="T154" s="2">
        <f t="shared" si="60"/>
        <v>4</v>
      </c>
      <c r="U154" s="2">
        <f t="shared" si="60"/>
        <v>4</v>
      </c>
      <c r="V154" s="2">
        <f t="shared" si="60"/>
        <v>4</v>
      </c>
      <c r="W154" s="2">
        <f t="shared" si="60"/>
        <v>4</v>
      </c>
      <c r="X154" s="2">
        <f t="shared" si="60"/>
        <v>4</v>
      </c>
      <c r="Y154" s="2">
        <f t="shared" si="60"/>
        <v>4</v>
      </c>
      <c r="Z154" s="2">
        <f t="shared" si="60"/>
        <v>4</v>
      </c>
      <c r="AA154" s="2">
        <f t="shared" si="60"/>
        <v>4</v>
      </c>
      <c r="AB154" s="2">
        <f t="shared" si="60"/>
        <v>4</v>
      </c>
      <c r="AC154" s="2">
        <f t="shared" si="60"/>
        <v>4</v>
      </c>
      <c r="AD154" s="2">
        <f t="shared" si="60"/>
        <v>4</v>
      </c>
      <c r="AE154" s="2">
        <f t="shared" si="60"/>
        <v>4</v>
      </c>
      <c r="AF154" s="2">
        <f t="shared" si="60"/>
        <v>4</v>
      </c>
      <c r="AG154" s="2">
        <f>AF154+AG153</f>
        <v>4</v>
      </c>
      <c r="AH154" s="2">
        <f t="shared" si="60"/>
        <v>4</v>
      </c>
      <c r="AI154" s="2">
        <f t="shared" si="60"/>
        <v>4</v>
      </c>
      <c r="AJ154" s="2">
        <f t="shared" si="60"/>
        <v>4</v>
      </c>
      <c r="AK154" s="2">
        <f t="shared" si="60"/>
        <v>4</v>
      </c>
    </row>
    <row r="155" spans="1:37" x14ac:dyDescent="0.3">
      <c r="A155" s="15">
        <f>'Notes &amp; Assumptions'!A45</f>
        <v>32</v>
      </c>
      <c r="C155" s="1"/>
      <c r="D155" s="1"/>
      <c r="E155" t="s">
        <v>62</v>
      </c>
      <c r="F155" t="s">
        <v>3</v>
      </c>
      <c r="G155" s="11">
        <v>1</v>
      </c>
    </row>
    <row r="156" spans="1:37" x14ac:dyDescent="0.3">
      <c r="C156" s="1"/>
      <c r="D156" s="1"/>
      <c r="E156" t="s">
        <v>89</v>
      </c>
      <c r="F156" t="s">
        <v>3</v>
      </c>
      <c r="H156">
        <f>H153*$G155</f>
        <v>1</v>
      </c>
      <c r="I156">
        <f t="shared" ref="I156:AK156" si="61">I153*$G155</f>
        <v>1</v>
      </c>
      <c r="J156">
        <f t="shared" si="61"/>
        <v>1</v>
      </c>
      <c r="K156">
        <f t="shared" si="61"/>
        <v>1</v>
      </c>
      <c r="L156">
        <f t="shared" si="61"/>
        <v>0</v>
      </c>
      <c r="M156">
        <f t="shared" si="61"/>
        <v>0</v>
      </c>
      <c r="N156">
        <f t="shared" si="61"/>
        <v>0</v>
      </c>
      <c r="O156">
        <f t="shared" si="61"/>
        <v>0</v>
      </c>
      <c r="P156">
        <f t="shared" si="61"/>
        <v>0</v>
      </c>
      <c r="Q156">
        <f t="shared" si="61"/>
        <v>0</v>
      </c>
      <c r="R156">
        <f t="shared" si="61"/>
        <v>0</v>
      </c>
      <c r="S156">
        <f t="shared" si="61"/>
        <v>0</v>
      </c>
      <c r="T156">
        <f t="shared" si="61"/>
        <v>0</v>
      </c>
      <c r="U156">
        <f t="shared" si="61"/>
        <v>0</v>
      </c>
      <c r="V156">
        <f t="shared" si="61"/>
        <v>0</v>
      </c>
      <c r="W156">
        <f t="shared" si="61"/>
        <v>0</v>
      </c>
      <c r="X156">
        <f t="shared" si="61"/>
        <v>0</v>
      </c>
      <c r="Y156">
        <f t="shared" si="61"/>
        <v>0</v>
      </c>
      <c r="Z156">
        <f t="shared" si="61"/>
        <v>0</v>
      </c>
      <c r="AA156">
        <f t="shared" si="61"/>
        <v>0</v>
      </c>
      <c r="AB156">
        <f t="shared" si="61"/>
        <v>0</v>
      </c>
      <c r="AC156">
        <f t="shared" si="61"/>
        <v>0</v>
      </c>
      <c r="AD156">
        <f t="shared" si="61"/>
        <v>0</v>
      </c>
      <c r="AE156">
        <f t="shared" si="61"/>
        <v>0</v>
      </c>
      <c r="AF156">
        <f t="shared" si="61"/>
        <v>0</v>
      </c>
      <c r="AG156">
        <f t="shared" si="61"/>
        <v>0</v>
      </c>
      <c r="AH156">
        <f t="shared" si="61"/>
        <v>0</v>
      </c>
      <c r="AI156">
        <f t="shared" si="61"/>
        <v>0</v>
      </c>
      <c r="AJ156">
        <f t="shared" si="61"/>
        <v>0</v>
      </c>
      <c r="AK156">
        <f t="shared" si="61"/>
        <v>0</v>
      </c>
    </row>
    <row r="157" spans="1:37" x14ac:dyDescent="0.3">
      <c r="C157" s="1"/>
      <c r="D157" s="1"/>
      <c r="E157" t="s">
        <v>90</v>
      </c>
      <c r="F157" t="s">
        <v>3</v>
      </c>
      <c r="H157">
        <f>H154*$G155</f>
        <v>1</v>
      </c>
      <c r="I157">
        <f t="shared" ref="I157:AK157" si="62">I154*$G155</f>
        <v>2</v>
      </c>
      <c r="J157">
        <f t="shared" si="62"/>
        <v>3</v>
      </c>
      <c r="K157">
        <f t="shared" si="62"/>
        <v>4</v>
      </c>
      <c r="L157">
        <f t="shared" si="62"/>
        <v>4</v>
      </c>
      <c r="M157">
        <f t="shared" si="62"/>
        <v>4</v>
      </c>
      <c r="N157">
        <f t="shared" si="62"/>
        <v>4</v>
      </c>
      <c r="O157">
        <f t="shared" si="62"/>
        <v>4</v>
      </c>
      <c r="P157">
        <f t="shared" si="62"/>
        <v>4</v>
      </c>
      <c r="Q157">
        <f t="shared" si="62"/>
        <v>4</v>
      </c>
      <c r="R157">
        <f t="shared" si="62"/>
        <v>4</v>
      </c>
      <c r="S157">
        <f t="shared" si="62"/>
        <v>4</v>
      </c>
      <c r="T157">
        <f t="shared" si="62"/>
        <v>4</v>
      </c>
      <c r="U157">
        <f t="shared" si="62"/>
        <v>4</v>
      </c>
      <c r="V157">
        <f t="shared" si="62"/>
        <v>4</v>
      </c>
      <c r="W157">
        <f t="shared" si="62"/>
        <v>4</v>
      </c>
      <c r="X157">
        <f t="shared" si="62"/>
        <v>4</v>
      </c>
      <c r="Y157">
        <f t="shared" si="62"/>
        <v>4</v>
      </c>
      <c r="Z157">
        <f t="shared" si="62"/>
        <v>4</v>
      </c>
      <c r="AA157">
        <f t="shared" si="62"/>
        <v>4</v>
      </c>
      <c r="AB157">
        <f t="shared" si="62"/>
        <v>4</v>
      </c>
      <c r="AC157">
        <f t="shared" si="62"/>
        <v>4</v>
      </c>
      <c r="AD157">
        <f t="shared" si="62"/>
        <v>4</v>
      </c>
      <c r="AE157">
        <f t="shared" si="62"/>
        <v>4</v>
      </c>
      <c r="AF157">
        <f t="shared" si="62"/>
        <v>4</v>
      </c>
      <c r="AG157">
        <f t="shared" si="62"/>
        <v>4</v>
      </c>
      <c r="AH157">
        <f t="shared" si="62"/>
        <v>4</v>
      </c>
      <c r="AI157">
        <f t="shared" si="62"/>
        <v>4</v>
      </c>
      <c r="AJ157">
        <f t="shared" si="62"/>
        <v>4</v>
      </c>
      <c r="AK157">
        <f t="shared" si="62"/>
        <v>4</v>
      </c>
    </row>
    <row r="158" spans="1:37" x14ac:dyDescent="0.3">
      <c r="A158" s="15">
        <f>'Notes &amp; Assumptions'!A46</f>
        <v>33</v>
      </c>
      <c r="C158" s="1"/>
      <c r="D158" s="1"/>
      <c r="E158" t="s">
        <v>63</v>
      </c>
      <c r="F158" t="s">
        <v>43</v>
      </c>
      <c r="H158" s="11">
        <v>200</v>
      </c>
      <c r="I158" s="11">
        <v>200</v>
      </c>
      <c r="J158" s="11">
        <v>200</v>
      </c>
      <c r="K158" s="11">
        <v>200</v>
      </c>
      <c r="L158" s="11">
        <v>200</v>
      </c>
      <c r="M158" s="11">
        <v>200</v>
      </c>
      <c r="N158" s="11">
        <v>200</v>
      </c>
      <c r="O158" s="11">
        <v>200</v>
      </c>
      <c r="P158" s="11">
        <v>200</v>
      </c>
      <c r="Q158" s="11">
        <v>200</v>
      </c>
      <c r="R158" s="11">
        <v>200</v>
      </c>
      <c r="S158" s="11">
        <v>200</v>
      </c>
      <c r="T158" s="11">
        <v>200</v>
      </c>
      <c r="U158" s="11">
        <v>200</v>
      </c>
      <c r="V158" s="11">
        <v>200</v>
      </c>
      <c r="W158" s="11">
        <v>200</v>
      </c>
      <c r="X158" s="11">
        <v>200</v>
      </c>
      <c r="Y158" s="11">
        <v>200</v>
      </c>
      <c r="Z158" s="11">
        <v>200</v>
      </c>
      <c r="AA158" s="11">
        <v>200</v>
      </c>
      <c r="AB158" s="11">
        <v>200</v>
      </c>
      <c r="AC158" s="11">
        <v>200</v>
      </c>
      <c r="AD158" s="11">
        <v>200</v>
      </c>
      <c r="AE158" s="11">
        <v>200</v>
      </c>
      <c r="AF158" s="11">
        <v>200</v>
      </c>
      <c r="AG158" s="11">
        <v>200</v>
      </c>
      <c r="AH158" s="11">
        <v>200</v>
      </c>
      <c r="AI158" s="11">
        <v>200</v>
      </c>
      <c r="AJ158" s="11">
        <v>200</v>
      </c>
      <c r="AK158" s="11">
        <v>200</v>
      </c>
    </row>
    <row r="159" spans="1:37" x14ac:dyDescent="0.3">
      <c r="C159" s="1"/>
      <c r="D159" s="1"/>
      <c r="E159" t="s">
        <v>64</v>
      </c>
      <c r="F159" t="s">
        <v>43</v>
      </c>
      <c r="H159" s="11">
        <v>50</v>
      </c>
      <c r="I159" s="11">
        <v>50</v>
      </c>
      <c r="J159" s="11">
        <v>50</v>
      </c>
      <c r="K159" s="11">
        <v>50</v>
      </c>
      <c r="L159" s="11">
        <v>50</v>
      </c>
      <c r="M159" s="11">
        <v>50</v>
      </c>
      <c r="N159" s="11">
        <v>50</v>
      </c>
      <c r="O159" s="11">
        <v>50</v>
      </c>
      <c r="P159" s="11">
        <v>50</v>
      </c>
      <c r="Q159" s="11">
        <v>50</v>
      </c>
      <c r="R159" s="11">
        <v>50</v>
      </c>
      <c r="S159" s="11">
        <v>50</v>
      </c>
      <c r="T159" s="11">
        <v>50</v>
      </c>
      <c r="U159" s="11">
        <v>50</v>
      </c>
      <c r="V159" s="11">
        <v>50</v>
      </c>
      <c r="W159" s="11">
        <v>50</v>
      </c>
      <c r="X159" s="11">
        <v>50</v>
      </c>
      <c r="Y159" s="11">
        <v>50</v>
      </c>
      <c r="Z159" s="11">
        <v>50</v>
      </c>
      <c r="AA159" s="11">
        <v>50</v>
      </c>
      <c r="AB159" s="11">
        <v>50</v>
      </c>
      <c r="AC159" s="11">
        <v>50</v>
      </c>
      <c r="AD159" s="11">
        <v>50</v>
      </c>
      <c r="AE159" s="11">
        <v>50</v>
      </c>
      <c r="AF159" s="11">
        <v>50</v>
      </c>
      <c r="AG159" s="11">
        <v>50</v>
      </c>
      <c r="AH159" s="11">
        <v>50</v>
      </c>
      <c r="AI159" s="11">
        <v>50</v>
      </c>
      <c r="AJ159" s="11">
        <v>50</v>
      </c>
      <c r="AK159" s="11">
        <v>50</v>
      </c>
    </row>
    <row r="160" spans="1:37" x14ac:dyDescent="0.3">
      <c r="A160" s="15">
        <f>'Notes &amp; Assumptions'!A47</f>
        <v>34</v>
      </c>
      <c r="C160" s="1"/>
      <c r="D160" s="1"/>
      <c r="E160" t="s">
        <v>141</v>
      </c>
      <c r="F160" t="s">
        <v>43</v>
      </c>
      <c r="H160" s="11">
        <v>10</v>
      </c>
      <c r="I160" s="11">
        <v>10</v>
      </c>
      <c r="J160" s="11">
        <v>10</v>
      </c>
      <c r="K160" s="11">
        <v>10</v>
      </c>
      <c r="L160" s="11">
        <v>10</v>
      </c>
      <c r="M160" s="11">
        <v>10</v>
      </c>
      <c r="N160" s="11">
        <v>10</v>
      </c>
      <c r="O160" s="11">
        <v>10</v>
      </c>
      <c r="P160" s="11">
        <v>10</v>
      </c>
      <c r="Q160" s="11">
        <v>10</v>
      </c>
      <c r="R160" s="11">
        <v>10</v>
      </c>
      <c r="S160" s="11">
        <v>10</v>
      </c>
      <c r="T160" s="11">
        <v>10</v>
      </c>
      <c r="U160" s="11">
        <v>10</v>
      </c>
      <c r="V160" s="11">
        <v>10</v>
      </c>
      <c r="W160" s="11">
        <v>10</v>
      </c>
      <c r="X160" s="11">
        <v>10</v>
      </c>
      <c r="Y160" s="11">
        <v>10</v>
      </c>
      <c r="Z160" s="11">
        <v>10</v>
      </c>
      <c r="AA160" s="11">
        <v>10</v>
      </c>
      <c r="AB160" s="11">
        <v>10</v>
      </c>
      <c r="AC160" s="11">
        <v>10</v>
      </c>
      <c r="AD160" s="11">
        <v>10</v>
      </c>
      <c r="AE160" s="11">
        <v>10</v>
      </c>
      <c r="AF160" s="11">
        <v>10</v>
      </c>
      <c r="AG160" s="11">
        <v>10</v>
      </c>
      <c r="AH160" s="11">
        <v>10</v>
      </c>
      <c r="AI160" s="11">
        <v>10</v>
      </c>
      <c r="AJ160" s="11">
        <v>10</v>
      </c>
      <c r="AK160" s="11">
        <v>10</v>
      </c>
    </row>
    <row r="161" spans="1:37" x14ac:dyDescent="0.3">
      <c r="C161" s="1"/>
      <c r="D161" s="1"/>
      <c r="E161" t="s">
        <v>65</v>
      </c>
      <c r="F161" t="s">
        <v>145</v>
      </c>
      <c r="H161" s="2">
        <f>H154*H158</f>
        <v>200</v>
      </c>
      <c r="I161" s="2">
        <f t="shared" ref="I161:AK161" si="63">I154*I158</f>
        <v>400</v>
      </c>
      <c r="J161" s="2">
        <f t="shared" si="63"/>
        <v>600</v>
      </c>
      <c r="K161" s="2">
        <f t="shared" si="63"/>
        <v>800</v>
      </c>
      <c r="L161" s="2">
        <f t="shared" si="63"/>
        <v>800</v>
      </c>
      <c r="M161" s="2">
        <f t="shared" si="63"/>
        <v>800</v>
      </c>
      <c r="N161" s="2">
        <f t="shared" si="63"/>
        <v>800</v>
      </c>
      <c r="O161" s="2">
        <f t="shared" si="63"/>
        <v>800</v>
      </c>
      <c r="P161" s="2">
        <f t="shared" si="63"/>
        <v>800</v>
      </c>
      <c r="Q161" s="2">
        <f t="shared" si="63"/>
        <v>800</v>
      </c>
      <c r="R161" s="2">
        <f t="shared" si="63"/>
        <v>800</v>
      </c>
      <c r="S161" s="2">
        <f t="shared" si="63"/>
        <v>800</v>
      </c>
      <c r="T161" s="2">
        <f t="shared" si="63"/>
        <v>800</v>
      </c>
      <c r="U161" s="2">
        <f t="shared" si="63"/>
        <v>800</v>
      </c>
      <c r="V161" s="2">
        <f t="shared" si="63"/>
        <v>800</v>
      </c>
      <c r="W161" s="2">
        <f t="shared" si="63"/>
        <v>800</v>
      </c>
      <c r="X161" s="2">
        <f t="shared" si="63"/>
        <v>800</v>
      </c>
      <c r="Y161" s="2">
        <f t="shared" si="63"/>
        <v>800</v>
      </c>
      <c r="Z161" s="2">
        <f t="shared" si="63"/>
        <v>800</v>
      </c>
      <c r="AA161" s="2">
        <f t="shared" si="63"/>
        <v>800</v>
      </c>
      <c r="AB161" s="2">
        <f t="shared" si="63"/>
        <v>800</v>
      </c>
      <c r="AC161" s="2">
        <f t="shared" si="63"/>
        <v>800</v>
      </c>
      <c r="AD161" s="2">
        <f t="shared" si="63"/>
        <v>800</v>
      </c>
      <c r="AE161" s="2">
        <f t="shared" si="63"/>
        <v>800</v>
      </c>
      <c r="AF161" s="2">
        <f t="shared" si="63"/>
        <v>800</v>
      </c>
      <c r="AG161" s="2">
        <f t="shared" si="63"/>
        <v>800</v>
      </c>
      <c r="AH161" s="2">
        <f t="shared" si="63"/>
        <v>800</v>
      </c>
      <c r="AI161" s="2">
        <f t="shared" si="63"/>
        <v>800</v>
      </c>
      <c r="AJ161" s="2">
        <f t="shared" si="63"/>
        <v>800</v>
      </c>
      <c r="AK161" s="2">
        <f t="shared" si="63"/>
        <v>800</v>
      </c>
    </row>
    <row r="162" spans="1:37" x14ac:dyDescent="0.3">
      <c r="C162" s="1"/>
      <c r="D162" s="1"/>
      <c r="E162" t="s">
        <v>66</v>
      </c>
      <c r="F162" t="s">
        <v>145</v>
      </c>
      <c r="H162" s="2">
        <f>H154*H159</f>
        <v>50</v>
      </c>
      <c r="I162" s="2">
        <f t="shared" ref="I162:AK162" si="64">I154*I159</f>
        <v>100</v>
      </c>
      <c r="J162" s="2">
        <f t="shared" si="64"/>
        <v>150</v>
      </c>
      <c r="K162" s="2">
        <f t="shared" si="64"/>
        <v>200</v>
      </c>
      <c r="L162" s="2">
        <f t="shared" si="64"/>
        <v>200</v>
      </c>
      <c r="M162" s="2">
        <f t="shared" si="64"/>
        <v>200</v>
      </c>
      <c r="N162" s="2">
        <f t="shared" si="64"/>
        <v>200</v>
      </c>
      <c r="O162" s="2">
        <f t="shared" si="64"/>
        <v>200</v>
      </c>
      <c r="P162" s="2">
        <f t="shared" si="64"/>
        <v>200</v>
      </c>
      <c r="Q162" s="2">
        <f t="shared" si="64"/>
        <v>200</v>
      </c>
      <c r="R162" s="2">
        <f t="shared" si="64"/>
        <v>200</v>
      </c>
      <c r="S162" s="2">
        <f t="shared" si="64"/>
        <v>200</v>
      </c>
      <c r="T162" s="2">
        <f t="shared" si="64"/>
        <v>200</v>
      </c>
      <c r="U162" s="2">
        <f t="shared" si="64"/>
        <v>200</v>
      </c>
      <c r="V162" s="2">
        <f t="shared" si="64"/>
        <v>200</v>
      </c>
      <c r="W162" s="2">
        <f t="shared" si="64"/>
        <v>200</v>
      </c>
      <c r="X162" s="2">
        <f t="shared" si="64"/>
        <v>200</v>
      </c>
      <c r="Y162" s="2">
        <f t="shared" si="64"/>
        <v>200</v>
      </c>
      <c r="Z162" s="2">
        <f t="shared" si="64"/>
        <v>200</v>
      </c>
      <c r="AA162" s="2">
        <f t="shared" si="64"/>
        <v>200</v>
      </c>
      <c r="AB162" s="2">
        <f t="shared" si="64"/>
        <v>200</v>
      </c>
      <c r="AC162" s="2">
        <f t="shared" si="64"/>
        <v>200</v>
      </c>
      <c r="AD162" s="2">
        <f t="shared" si="64"/>
        <v>200</v>
      </c>
      <c r="AE162" s="2">
        <f t="shared" si="64"/>
        <v>200</v>
      </c>
      <c r="AF162" s="2">
        <f t="shared" si="64"/>
        <v>200</v>
      </c>
      <c r="AG162" s="2">
        <f t="shared" si="64"/>
        <v>200</v>
      </c>
      <c r="AH162" s="2">
        <f t="shared" si="64"/>
        <v>200</v>
      </c>
      <c r="AI162" s="2">
        <f t="shared" si="64"/>
        <v>200</v>
      </c>
      <c r="AJ162" s="2">
        <f t="shared" si="64"/>
        <v>200</v>
      </c>
      <c r="AK162" s="2">
        <f t="shared" si="64"/>
        <v>200</v>
      </c>
    </row>
    <row r="163" spans="1:37" x14ac:dyDescent="0.3">
      <c r="C163" s="1"/>
      <c r="D163" s="1"/>
      <c r="E163" t="s">
        <v>142</v>
      </c>
      <c r="F163" t="s">
        <v>145</v>
      </c>
      <c r="H163" s="2">
        <f>H154*H160</f>
        <v>10</v>
      </c>
      <c r="I163" s="2">
        <f t="shared" ref="I163:AK163" si="65">I154*I160</f>
        <v>20</v>
      </c>
      <c r="J163" s="2">
        <f t="shared" si="65"/>
        <v>30</v>
      </c>
      <c r="K163" s="2">
        <f t="shared" si="65"/>
        <v>40</v>
      </c>
      <c r="L163" s="2">
        <f t="shared" si="65"/>
        <v>40</v>
      </c>
      <c r="M163" s="2">
        <f t="shared" si="65"/>
        <v>40</v>
      </c>
      <c r="N163" s="2">
        <f t="shared" si="65"/>
        <v>40</v>
      </c>
      <c r="O163" s="2">
        <f t="shared" si="65"/>
        <v>40</v>
      </c>
      <c r="P163" s="2">
        <f t="shared" si="65"/>
        <v>40</v>
      </c>
      <c r="Q163" s="2">
        <f t="shared" si="65"/>
        <v>40</v>
      </c>
      <c r="R163" s="2">
        <f t="shared" si="65"/>
        <v>40</v>
      </c>
      <c r="S163" s="2">
        <f t="shared" si="65"/>
        <v>40</v>
      </c>
      <c r="T163" s="2">
        <f t="shared" si="65"/>
        <v>40</v>
      </c>
      <c r="U163" s="2">
        <f t="shared" si="65"/>
        <v>40</v>
      </c>
      <c r="V163" s="2">
        <f t="shared" si="65"/>
        <v>40</v>
      </c>
      <c r="W163" s="2">
        <f t="shared" si="65"/>
        <v>40</v>
      </c>
      <c r="X163" s="2">
        <f t="shared" si="65"/>
        <v>40</v>
      </c>
      <c r="Y163" s="2">
        <f t="shared" si="65"/>
        <v>40</v>
      </c>
      <c r="Z163" s="2">
        <f t="shared" si="65"/>
        <v>40</v>
      </c>
      <c r="AA163" s="2">
        <f t="shared" si="65"/>
        <v>40</v>
      </c>
      <c r="AB163" s="2">
        <f t="shared" si="65"/>
        <v>40</v>
      </c>
      <c r="AC163" s="2">
        <f t="shared" si="65"/>
        <v>40</v>
      </c>
      <c r="AD163" s="2">
        <f t="shared" si="65"/>
        <v>40</v>
      </c>
      <c r="AE163" s="2">
        <f t="shared" si="65"/>
        <v>40</v>
      </c>
      <c r="AF163" s="2">
        <f t="shared" si="65"/>
        <v>40</v>
      </c>
      <c r="AG163" s="2">
        <f t="shared" si="65"/>
        <v>40</v>
      </c>
      <c r="AH163" s="2">
        <f t="shared" si="65"/>
        <v>40</v>
      </c>
      <c r="AI163" s="2">
        <f t="shared" si="65"/>
        <v>40</v>
      </c>
      <c r="AJ163" s="2">
        <f t="shared" si="65"/>
        <v>40</v>
      </c>
      <c r="AK163" s="2">
        <f t="shared" si="65"/>
        <v>40</v>
      </c>
    </row>
    <row r="164" spans="1:37" x14ac:dyDescent="0.3">
      <c r="A164" s="15">
        <f>'Notes &amp; Assumptions'!A48</f>
        <v>35</v>
      </c>
      <c r="C164" s="1"/>
      <c r="D164" s="1"/>
      <c r="E164" t="s">
        <v>67</v>
      </c>
      <c r="F164" t="s">
        <v>8</v>
      </c>
      <c r="H164" s="12">
        <v>0.03</v>
      </c>
      <c r="I164" s="12">
        <v>0.03</v>
      </c>
      <c r="J164" s="12">
        <v>0.03</v>
      </c>
      <c r="K164" s="12">
        <v>0.03</v>
      </c>
      <c r="L164" s="12">
        <v>0</v>
      </c>
      <c r="M164" s="12">
        <v>0</v>
      </c>
      <c r="N164" s="12">
        <v>0</v>
      </c>
      <c r="O164" s="12">
        <v>0</v>
      </c>
      <c r="P164" s="12">
        <v>0</v>
      </c>
      <c r="Q164" s="12">
        <v>0</v>
      </c>
      <c r="R164" s="12">
        <v>0</v>
      </c>
      <c r="S164" s="12">
        <v>0</v>
      </c>
      <c r="T164" s="12">
        <v>0</v>
      </c>
      <c r="U164" s="12">
        <v>0</v>
      </c>
      <c r="V164" s="12">
        <v>0</v>
      </c>
      <c r="W164" s="12">
        <v>0</v>
      </c>
      <c r="X164" s="12">
        <v>0</v>
      </c>
      <c r="Y164" s="12">
        <v>0</v>
      </c>
      <c r="Z164" s="12">
        <v>0</v>
      </c>
      <c r="AA164" s="12">
        <v>0</v>
      </c>
      <c r="AB164" s="12">
        <v>0</v>
      </c>
      <c r="AC164" s="12">
        <v>0</v>
      </c>
      <c r="AD164" s="12">
        <v>0</v>
      </c>
      <c r="AE164" s="12">
        <v>0</v>
      </c>
      <c r="AF164" s="12">
        <v>0</v>
      </c>
      <c r="AG164" s="12">
        <v>0</v>
      </c>
      <c r="AH164" s="12">
        <v>0</v>
      </c>
      <c r="AI164" s="12">
        <v>0</v>
      </c>
      <c r="AJ164" s="12">
        <v>0</v>
      </c>
      <c r="AK164" s="12">
        <v>0</v>
      </c>
    </row>
    <row r="165" spans="1:37" x14ac:dyDescent="0.3">
      <c r="A165" s="15">
        <f>'Notes &amp; Assumptions'!A49</f>
        <v>36</v>
      </c>
      <c r="C165" s="1"/>
      <c r="D165" s="1"/>
      <c r="E165" t="s">
        <v>40</v>
      </c>
      <c r="F165" t="s">
        <v>41</v>
      </c>
      <c r="G165" s="11">
        <v>365</v>
      </c>
      <c r="H165" s="2">
        <f>G165*(1+$G$14)*(1+H164)</f>
        <v>383.46899999999999</v>
      </c>
      <c r="I165" s="2">
        <f t="shared" ref="I165:AK165" si="66">H165*(1+$G$14)*(1+I164)</f>
        <v>402.87253140000001</v>
      </c>
      <c r="J165" s="2">
        <f t="shared" si="66"/>
        <v>423.25788148884004</v>
      </c>
      <c r="K165" s="2">
        <f t="shared" si="66"/>
        <v>444.67473029217535</v>
      </c>
      <c r="L165" s="2">
        <f t="shared" si="66"/>
        <v>453.56822489801885</v>
      </c>
      <c r="M165" s="2">
        <f t="shared" si="66"/>
        <v>462.63958939597921</v>
      </c>
      <c r="N165" s="2">
        <f t="shared" si="66"/>
        <v>471.89238118389881</v>
      </c>
      <c r="O165" s="2">
        <f t="shared" si="66"/>
        <v>481.33022880757682</v>
      </c>
      <c r="P165" s="2">
        <f t="shared" si="66"/>
        <v>490.95683338372834</v>
      </c>
      <c r="Q165" s="2">
        <f t="shared" si="66"/>
        <v>500.77597005140291</v>
      </c>
      <c r="R165" s="2">
        <f t="shared" si="66"/>
        <v>510.79148945243099</v>
      </c>
      <c r="S165" s="2">
        <f t="shared" si="66"/>
        <v>521.00731924147965</v>
      </c>
      <c r="T165" s="2">
        <f t="shared" si="66"/>
        <v>531.4274656263093</v>
      </c>
      <c r="U165" s="2">
        <f t="shared" si="66"/>
        <v>542.05601493883546</v>
      </c>
      <c r="V165" s="2">
        <f t="shared" si="66"/>
        <v>552.89713523761213</v>
      </c>
      <c r="W165" s="2">
        <f t="shared" si="66"/>
        <v>563.95507794236437</v>
      </c>
      <c r="X165" s="2">
        <f t="shared" si="66"/>
        <v>575.23417950121166</v>
      </c>
      <c r="Y165" s="2">
        <f t="shared" si="66"/>
        <v>586.73886309123588</v>
      </c>
      <c r="Z165" s="2">
        <f t="shared" si="66"/>
        <v>598.47364035306066</v>
      </c>
      <c r="AA165" s="2">
        <f t="shared" si="66"/>
        <v>610.44311316012192</v>
      </c>
      <c r="AB165" s="2">
        <f t="shared" si="66"/>
        <v>622.65197542332442</v>
      </c>
      <c r="AC165" s="2">
        <f t="shared" si="66"/>
        <v>635.10501493179095</v>
      </c>
      <c r="AD165" s="2">
        <f t="shared" si="66"/>
        <v>647.8071152304268</v>
      </c>
      <c r="AE165" s="2">
        <f t="shared" si="66"/>
        <v>660.76325753503534</v>
      </c>
      <c r="AF165" s="2">
        <f t="shared" si="66"/>
        <v>673.97852268573604</v>
      </c>
      <c r="AG165" s="2">
        <f>AF165*(1+$G$14)*(1+AG164)</f>
        <v>687.45809313945074</v>
      </c>
      <c r="AH165" s="2">
        <f t="shared" si="66"/>
        <v>701.20725500223978</v>
      </c>
      <c r="AI165" s="2">
        <f t="shared" si="66"/>
        <v>715.23140010228462</v>
      </c>
      <c r="AJ165" s="2">
        <f t="shared" si="66"/>
        <v>729.53602810433028</v>
      </c>
      <c r="AK165" s="2">
        <f t="shared" si="66"/>
        <v>744.12674866641692</v>
      </c>
    </row>
    <row r="166" spans="1:37" x14ac:dyDescent="0.3">
      <c r="C166" s="1"/>
      <c r="D166" s="1"/>
      <c r="E166" t="s">
        <v>68</v>
      </c>
      <c r="F166" t="s">
        <v>144</v>
      </c>
      <c r="G166" s="21">
        <v>0.8</v>
      </c>
      <c r="H166" s="22">
        <f>G166*(1+$G$14)*(1+H164)</f>
        <v>0.84048000000000012</v>
      </c>
      <c r="I166" s="22">
        <f t="shared" ref="I166:AK166" si="67">H166*(1+$G$14)*(1+I164)</f>
        <v>0.88300828800000009</v>
      </c>
      <c r="J166" s="22">
        <f t="shared" si="67"/>
        <v>0.92768850737280018</v>
      </c>
      <c r="K166" s="22">
        <f t="shared" si="67"/>
        <v>0.97462954584586392</v>
      </c>
      <c r="L166" s="22">
        <f t="shared" si="67"/>
        <v>0.99412213676278116</v>
      </c>
      <c r="M166" s="22">
        <f t="shared" si="67"/>
        <v>1.0140045794980368</v>
      </c>
      <c r="N166" s="22">
        <f t="shared" si="67"/>
        <v>1.0342846710879976</v>
      </c>
      <c r="O166" s="22">
        <f t="shared" si="67"/>
        <v>1.0549703645097577</v>
      </c>
      <c r="P166" s="22">
        <f t="shared" si="67"/>
        <v>1.0760697717999528</v>
      </c>
      <c r="Q166" s="22">
        <f t="shared" si="67"/>
        <v>1.097591167235952</v>
      </c>
      <c r="R166" s="22">
        <f t="shared" si="67"/>
        <v>1.1195429905806711</v>
      </c>
      <c r="S166" s="22">
        <f t="shared" si="67"/>
        <v>1.1419338503922845</v>
      </c>
      <c r="T166" s="22">
        <f t="shared" si="67"/>
        <v>1.1647725274001302</v>
      </c>
      <c r="U166" s="22">
        <f t="shared" si="67"/>
        <v>1.1880679779481327</v>
      </c>
      <c r="V166" s="22">
        <f t="shared" si="67"/>
        <v>1.2118293375070954</v>
      </c>
      <c r="W166" s="22">
        <f t="shared" si="67"/>
        <v>1.2360659242572374</v>
      </c>
      <c r="X166" s="22">
        <f t="shared" si="67"/>
        <v>1.2607872427423821</v>
      </c>
      <c r="Y166" s="22">
        <f t="shared" si="67"/>
        <v>1.2860029875972296</v>
      </c>
      <c r="Z166" s="22">
        <f t="shared" si="67"/>
        <v>1.3117230473491743</v>
      </c>
      <c r="AA166" s="22">
        <f t="shared" si="67"/>
        <v>1.3379575082961579</v>
      </c>
      <c r="AB166" s="22">
        <f t="shared" si="67"/>
        <v>1.3647166584620811</v>
      </c>
      <c r="AC166" s="22">
        <f t="shared" si="67"/>
        <v>1.3920109916313228</v>
      </c>
      <c r="AD166" s="22">
        <f t="shared" si="67"/>
        <v>1.4198512114639492</v>
      </c>
      <c r="AE166" s="22">
        <f t="shared" si="67"/>
        <v>1.4482482356932282</v>
      </c>
      <c r="AF166" s="22">
        <f t="shared" si="67"/>
        <v>1.4772132004070928</v>
      </c>
      <c r="AG166" s="22">
        <f>AF166*(1+$G$14)*(1+AG164)</f>
        <v>1.5067574644152346</v>
      </c>
      <c r="AH166" s="22">
        <f t="shared" si="67"/>
        <v>1.5368926137035392</v>
      </c>
      <c r="AI166" s="22">
        <f t="shared" si="67"/>
        <v>1.5676304659776101</v>
      </c>
      <c r="AJ166" s="22">
        <f t="shared" si="67"/>
        <v>1.5989830752971623</v>
      </c>
      <c r="AK166" s="22">
        <f t="shared" si="67"/>
        <v>1.6309627368031057</v>
      </c>
    </row>
    <row r="167" spans="1:37" x14ac:dyDescent="0.3">
      <c r="C167" s="1"/>
      <c r="D167" s="1"/>
      <c r="E167" t="s">
        <v>69</v>
      </c>
      <c r="F167" t="s">
        <v>144</v>
      </c>
      <c r="G167" s="21">
        <v>1.2</v>
      </c>
      <c r="H167" s="22">
        <f>G167*(1+$G$14)*(1+H164)</f>
        <v>1.2607200000000001</v>
      </c>
      <c r="I167" s="22">
        <f t="shared" ref="I167:AK167" si="68">H167*(1+$G$14)*(1+I164)</f>
        <v>1.3245124320000001</v>
      </c>
      <c r="J167" s="22">
        <f t="shared" si="68"/>
        <v>1.3915327610592003</v>
      </c>
      <c r="K167" s="22">
        <f t="shared" si="68"/>
        <v>1.4619443187687959</v>
      </c>
      <c r="L167" s="22">
        <f t="shared" si="68"/>
        <v>1.4911832051441718</v>
      </c>
      <c r="M167" s="22">
        <f t="shared" si="68"/>
        <v>1.5210068692470553</v>
      </c>
      <c r="N167" s="22">
        <f t="shared" si="68"/>
        <v>1.5514270066319964</v>
      </c>
      <c r="O167" s="22">
        <f t="shared" si="68"/>
        <v>1.5824555467646364</v>
      </c>
      <c r="P167" s="22">
        <f t="shared" si="68"/>
        <v>1.6141046576999292</v>
      </c>
      <c r="Q167" s="22">
        <f t="shared" si="68"/>
        <v>1.6463867508539278</v>
      </c>
      <c r="R167" s="22">
        <f t="shared" si="68"/>
        <v>1.6793144858710065</v>
      </c>
      <c r="S167" s="22">
        <f t="shared" si="68"/>
        <v>1.7129007755884267</v>
      </c>
      <c r="T167" s="22">
        <f t="shared" si="68"/>
        <v>1.7471587911001953</v>
      </c>
      <c r="U167" s="22">
        <f t="shared" si="68"/>
        <v>1.7821019669221994</v>
      </c>
      <c r="V167" s="22">
        <f t="shared" si="68"/>
        <v>1.8177440062606434</v>
      </c>
      <c r="W167" s="22">
        <f t="shared" si="68"/>
        <v>1.8540988863858563</v>
      </c>
      <c r="X167" s="22">
        <f t="shared" si="68"/>
        <v>1.8911808641135734</v>
      </c>
      <c r="Y167" s="22">
        <f t="shared" si="68"/>
        <v>1.9290044813958449</v>
      </c>
      <c r="Z167" s="22">
        <f t="shared" si="68"/>
        <v>1.9675845710237618</v>
      </c>
      <c r="AA167" s="22">
        <f t="shared" si="68"/>
        <v>2.0069362624442371</v>
      </c>
      <c r="AB167" s="22">
        <f t="shared" si="68"/>
        <v>2.0470749876931218</v>
      </c>
      <c r="AC167" s="22">
        <f t="shared" si="68"/>
        <v>2.0880164874469842</v>
      </c>
      <c r="AD167" s="22">
        <f t="shared" si="68"/>
        <v>2.1297768171959239</v>
      </c>
      <c r="AE167" s="22">
        <f t="shared" si="68"/>
        <v>2.1723723535398425</v>
      </c>
      <c r="AF167" s="22">
        <f t="shared" si="68"/>
        <v>2.2158198006106393</v>
      </c>
      <c r="AG167" s="22">
        <f>AF167*(1+$G$14)*(1+AG164)</f>
        <v>2.2601361966228524</v>
      </c>
      <c r="AH167" s="22">
        <f t="shared" si="68"/>
        <v>2.3053389205553096</v>
      </c>
      <c r="AI167" s="22">
        <f t="shared" si="68"/>
        <v>2.3514456989664159</v>
      </c>
      <c r="AJ167" s="22">
        <f t="shared" si="68"/>
        <v>2.3984746129457442</v>
      </c>
      <c r="AK167" s="22">
        <f t="shared" si="68"/>
        <v>2.4464441052046593</v>
      </c>
    </row>
    <row r="168" spans="1:37" x14ac:dyDescent="0.3">
      <c r="C168" s="1"/>
      <c r="D168" s="1"/>
      <c r="E168" t="s">
        <v>143</v>
      </c>
      <c r="F168" t="s">
        <v>144</v>
      </c>
      <c r="G168" s="21">
        <v>1.4</v>
      </c>
      <c r="H168" s="22">
        <f>G168*(1+$G$14)*(1+H164)</f>
        <v>1.4708399999999999</v>
      </c>
      <c r="I168" s="22">
        <f t="shared" ref="I168:AK168" si="69">H168*(1+$G$14)*(1+I164)</f>
        <v>1.5452645040000001</v>
      </c>
      <c r="J168" s="22">
        <f t="shared" si="69"/>
        <v>1.6234548879024002</v>
      </c>
      <c r="K168" s="22">
        <f t="shared" si="69"/>
        <v>1.7056017052302617</v>
      </c>
      <c r="L168" s="22">
        <f t="shared" si="69"/>
        <v>1.7397137393348669</v>
      </c>
      <c r="M168" s="22">
        <f t="shared" si="69"/>
        <v>1.7745080141215643</v>
      </c>
      <c r="N168" s="22">
        <f t="shared" si="69"/>
        <v>1.8099981744039957</v>
      </c>
      <c r="O168" s="22">
        <f t="shared" si="69"/>
        <v>1.8461981378920755</v>
      </c>
      <c r="P168" s="22">
        <f t="shared" si="69"/>
        <v>1.883122100649917</v>
      </c>
      <c r="Q168" s="22">
        <f t="shared" si="69"/>
        <v>1.9207845426629153</v>
      </c>
      <c r="R168" s="22">
        <f t="shared" si="69"/>
        <v>1.9592002335161736</v>
      </c>
      <c r="S168" s="22">
        <f t="shared" si="69"/>
        <v>1.9983842381864971</v>
      </c>
      <c r="T168" s="22">
        <f t="shared" si="69"/>
        <v>2.0383519229502269</v>
      </c>
      <c r="U168" s="22">
        <f t="shared" si="69"/>
        <v>2.0791189614092316</v>
      </c>
      <c r="V168" s="22">
        <f t="shared" si="69"/>
        <v>2.1207013406374164</v>
      </c>
      <c r="W168" s="22">
        <f t="shared" si="69"/>
        <v>2.1631153674501649</v>
      </c>
      <c r="X168" s="22">
        <f t="shared" si="69"/>
        <v>2.2063776747991684</v>
      </c>
      <c r="Y168" s="22">
        <f t="shared" si="69"/>
        <v>2.2505052282951516</v>
      </c>
      <c r="Z168" s="22">
        <f t="shared" si="69"/>
        <v>2.2955153328610547</v>
      </c>
      <c r="AA168" s="22">
        <f t="shared" si="69"/>
        <v>2.3414256395182758</v>
      </c>
      <c r="AB168" s="22">
        <f t="shared" si="69"/>
        <v>2.3882541523086411</v>
      </c>
      <c r="AC168" s="22">
        <f t="shared" si="69"/>
        <v>2.4360192353548138</v>
      </c>
      <c r="AD168" s="22">
        <f t="shared" si="69"/>
        <v>2.4847396200619101</v>
      </c>
      <c r="AE168" s="22">
        <f t="shared" si="69"/>
        <v>2.5344344124631482</v>
      </c>
      <c r="AF168" s="22">
        <f t="shared" si="69"/>
        <v>2.5851231007124111</v>
      </c>
      <c r="AG168" s="22">
        <f>AF168*(1+$G$14)*(1+AG164)</f>
        <v>2.6368255627266595</v>
      </c>
      <c r="AH168" s="22">
        <f t="shared" si="69"/>
        <v>2.6895620739811927</v>
      </c>
      <c r="AI168" s="22">
        <f t="shared" si="69"/>
        <v>2.7433533154608165</v>
      </c>
      <c r="AJ168" s="22">
        <f t="shared" si="69"/>
        <v>2.7982203817700331</v>
      </c>
      <c r="AK168" s="22">
        <f t="shared" si="69"/>
        <v>2.854184789405434</v>
      </c>
    </row>
    <row r="169" spans="1:37" x14ac:dyDescent="0.3">
      <c r="C169" s="1"/>
      <c r="D169" s="1"/>
    </row>
    <row r="170" spans="1:37" x14ac:dyDescent="0.3">
      <c r="C170" s="1"/>
      <c r="D170" s="1"/>
      <c r="E170" t="s">
        <v>79</v>
      </c>
      <c r="F170" t="s">
        <v>59</v>
      </c>
      <c r="H170" s="2">
        <f>SUM(H161:H163)/1000</f>
        <v>0.26</v>
      </c>
      <c r="I170" s="2">
        <f t="shared" ref="I170:AK170" si="70">SUM(I161:I163)/1000</f>
        <v>0.52</v>
      </c>
      <c r="J170" s="2">
        <f t="shared" si="70"/>
        <v>0.78</v>
      </c>
      <c r="K170" s="2">
        <f t="shared" si="70"/>
        <v>1.04</v>
      </c>
      <c r="L170" s="2">
        <f t="shared" si="70"/>
        <v>1.04</v>
      </c>
      <c r="M170" s="2">
        <f t="shared" si="70"/>
        <v>1.04</v>
      </c>
      <c r="N170" s="2">
        <f t="shared" si="70"/>
        <v>1.04</v>
      </c>
      <c r="O170" s="2">
        <f t="shared" si="70"/>
        <v>1.04</v>
      </c>
      <c r="P170" s="2">
        <f t="shared" si="70"/>
        <v>1.04</v>
      </c>
      <c r="Q170" s="2">
        <f t="shared" si="70"/>
        <v>1.04</v>
      </c>
      <c r="R170" s="2">
        <f t="shared" si="70"/>
        <v>1.04</v>
      </c>
      <c r="S170" s="2">
        <f t="shared" si="70"/>
        <v>1.04</v>
      </c>
      <c r="T170" s="2">
        <f t="shared" si="70"/>
        <v>1.04</v>
      </c>
      <c r="U170" s="2">
        <f t="shared" si="70"/>
        <v>1.04</v>
      </c>
      <c r="V170" s="2">
        <f t="shared" si="70"/>
        <v>1.04</v>
      </c>
      <c r="W170" s="2">
        <f t="shared" si="70"/>
        <v>1.04</v>
      </c>
      <c r="X170" s="2">
        <f t="shared" si="70"/>
        <v>1.04</v>
      </c>
      <c r="Y170" s="2">
        <f t="shared" si="70"/>
        <v>1.04</v>
      </c>
      <c r="Z170" s="2">
        <f t="shared" si="70"/>
        <v>1.04</v>
      </c>
      <c r="AA170" s="2">
        <f t="shared" si="70"/>
        <v>1.04</v>
      </c>
      <c r="AB170" s="2">
        <f t="shared" si="70"/>
        <v>1.04</v>
      </c>
      <c r="AC170" s="2">
        <f t="shared" si="70"/>
        <v>1.04</v>
      </c>
      <c r="AD170" s="2">
        <f t="shared" si="70"/>
        <v>1.04</v>
      </c>
      <c r="AE170" s="2">
        <f t="shared" si="70"/>
        <v>1.04</v>
      </c>
      <c r="AF170" s="2">
        <f t="shared" si="70"/>
        <v>1.04</v>
      </c>
      <c r="AG170" s="2">
        <f t="shared" si="70"/>
        <v>1.04</v>
      </c>
      <c r="AH170" s="2">
        <f t="shared" si="70"/>
        <v>1.04</v>
      </c>
      <c r="AI170" s="2">
        <f t="shared" si="70"/>
        <v>1.04</v>
      </c>
      <c r="AJ170" s="2">
        <f t="shared" si="70"/>
        <v>1.04</v>
      </c>
      <c r="AK170" s="2">
        <f t="shared" si="70"/>
        <v>1.04</v>
      </c>
    </row>
    <row r="171" spans="1:37" x14ac:dyDescent="0.3">
      <c r="C171" s="1"/>
      <c r="D171" s="1"/>
      <c r="E171" t="s">
        <v>80</v>
      </c>
      <c r="F171" t="s">
        <v>7</v>
      </c>
      <c r="H171" s="2">
        <f>H154*H165+H161*H166+H162*H167+H163*H168</f>
        <v>629.3094000000001</v>
      </c>
      <c r="I171" s="2">
        <f t="shared" ref="I171:AK171" si="71">I154*I165+I161*I166+I162*I167+I163*I168</f>
        <v>1322.3049112800002</v>
      </c>
      <c r="J171" s="2">
        <f t="shared" si="71"/>
        <v>2083.8203096861521</v>
      </c>
      <c r="K171" s="2">
        <f t="shared" si="71"/>
        <v>2919.0154898083624</v>
      </c>
      <c r="L171" s="2">
        <f t="shared" si="71"/>
        <v>2977.3957996045292</v>
      </c>
      <c r="M171" s="2">
        <f t="shared" si="71"/>
        <v>3036.9437155966202</v>
      </c>
      <c r="N171" s="2">
        <f t="shared" si="71"/>
        <v>3097.682589908552</v>
      </c>
      <c r="O171" s="2">
        <f t="shared" si="71"/>
        <v>3159.6362417067235</v>
      </c>
      <c r="P171" s="2">
        <f t="shared" si="71"/>
        <v>3222.8289665408579</v>
      </c>
      <c r="Q171" s="2">
        <f t="shared" si="71"/>
        <v>3287.2855458716758</v>
      </c>
      <c r="R171" s="2">
        <f t="shared" si="71"/>
        <v>3353.0312567891092</v>
      </c>
      <c r="S171" s="2">
        <f t="shared" si="71"/>
        <v>3420.0918819248914</v>
      </c>
      <c r="T171" s="2">
        <f t="shared" si="71"/>
        <v>3488.4937195633893</v>
      </c>
      <c r="U171" s="2">
        <f t="shared" si="71"/>
        <v>3558.2635939546576</v>
      </c>
      <c r="V171" s="2">
        <f t="shared" si="71"/>
        <v>3629.42886583375</v>
      </c>
      <c r="W171" s="2">
        <f t="shared" si="71"/>
        <v>3702.0174431504256</v>
      </c>
      <c r="X171" s="2">
        <f t="shared" si="71"/>
        <v>3776.0577920134338</v>
      </c>
      <c r="Y171" s="2">
        <f t="shared" si="71"/>
        <v>3851.5789478537026</v>
      </c>
      <c r="Z171" s="2">
        <f t="shared" si="71"/>
        <v>3928.6105268107767</v>
      </c>
      <c r="AA171" s="2">
        <f t="shared" si="71"/>
        <v>4007.1827373469923</v>
      </c>
      <c r="AB171" s="2">
        <f t="shared" si="71"/>
        <v>4087.3263920939326</v>
      </c>
      <c r="AC171" s="2">
        <f t="shared" si="71"/>
        <v>4169.072919935812</v>
      </c>
      <c r="AD171" s="2">
        <f t="shared" si="71"/>
        <v>4252.454378334528</v>
      </c>
      <c r="AE171" s="2">
        <f t="shared" si="71"/>
        <v>4337.503465901219</v>
      </c>
      <c r="AF171" s="2">
        <f t="shared" si="71"/>
        <v>4424.2535352192426</v>
      </c>
      <c r="AG171" s="2">
        <f t="shared" si="71"/>
        <v>4512.7386059236269</v>
      </c>
      <c r="AH171" s="2">
        <f t="shared" si="71"/>
        <v>4602.9933780420997</v>
      </c>
      <c r="AI171" s="2">
        <f t="shared" si="71"/>
        <v>4695.0532456029423</v>
      </c>
      <c r="AJ171" s="2">
        <f t="shared" si="71"/>
        <v>4788.9543105150005</v>
      </c>
      <c r="AK171" s="2">
        <f t="shared" si="71"/>
        <v>4884.7333967253016</v>
      </c>
    </row>
    <row r="172" spans="1:37" x14ac:dyDescent="0.3">
      <c r="C172" s="1"/>
      <c r="D172" s="1"/>
    </row>
    <row r="173" spans="1:37" x14ac:dyDescent="0.3">
      <c r="C173" s="1"/>
      <c r="D173" s="3" t="s">
        <v>81</v>
      </c>
    </row>
    <row r="174" spans="1:37" x14ac:dyDescent="0.3">
      <c r="C174" s="1"/>
      <c r="D174" s="3"/>
      <c r="E174" t="s">
        <v>92</v>
      </c>
      <c r="F174" t="s">
        <v>3</v>
      </c>
      <c r="H174">
        <f t="shared" ref="H174:AK175" si="72">SUM(H93,H114,H135,H156)</f>
        <v>21</v>
      </c>
      <c r="I174">
        <f t="shared" si="72"/>
        <v>73</v>
      </c>
      <c r="J174">
        <f t="shared" si="72"/>
        <v>205</v>
      </c>
      <c r="K174">
        <f t="shared" si="72"/>
        <v>117</v>
      </c>
      <c r="L174">
        <f t="shared" si="72"/>
        <v>70</v>
      </c>
      <c r="M174">
        <f t="shared" si="72"/>
        <v>20</v>
      </c>
      <c r="N174">
        <f t="shared" si="72"/>
        <v>0</v>
      </c>
      <c r="O174">
        <f t="shared" si="72"/>
        <v>0</v>
      </c>
      <c r="P174">
        <f t="shared" si="72"/>
        <v>0</v>
      </c>
      <c r="Q174">
        <f t="shared" si="72"/>
        <v>0</v>
      </c>
      <c r="R174">
        <f t="shared" si="72"/>
        <v>0</v>
      </c>
      <c r="S174">
        <f t="shared" si="72"/>
        <v>0</v>
      </c>
      <c r="T174">
        <f t="shared" si="72"/>
        <v>0</v>
      </c>
      <c r="U174">
        <f t="shared" si="72"/>
        <v>0</v>
      </c>
      <c r="V174">
        <f t="shared" si="72"/>
        <v>0</v>
      </c>
      <c r="W174">
        <f t="shared" si="72"/>
        <v>0</v>
      </c>
      <c r="X174">
        <f t="shared" si="72"/>
        <v>0</v>
      </c>
      <c r="Y174">
        <f t="shared" si="72"/>
        <v>0</v>
      </c>
      <c r="Z174">
        <f t="shared" si="72"/>
        <v>0</v>
      </c>
      <c r="AA174">
        <f t="shared" si="72"/>
        <v>0</v>
      </c>
      <c r="AB174">
        <f t="shared" si="72"/>
        <v>0</v>
      </c>
      <c r="AC174">
        <f t="shared" si="72"/>
        <v>0</v>
      </c>
      <c r="AD174">
        <f t="shared" si="72"/>
        <v>0</v>
      </c>
      <c r="AE174">
        <f t="shared" si="72"/>
        <v>0</v>
      </c>
      <c r="AF174">
        <f t="shared" si="72"/>
        <v>0</v>
      </c>
      <c r="AG174">
        <f t="shared" si="72"/>
        <v>0</v>
      </c>
      <c r="AH174">
        <f t="shared" si="72"/>
        <v>0</v>
      </c>
      <c r="AI174">
        <f t="shared" si="72"/>
        <v>0</v>
      </c>
      <c r="AJ174">
        <f t="shared" si="72"/>
        <v>0</v>
      </c>
      <c r="AK174">
        <f t="shared" si="72"/>
        <v>0</v>
      </c>
    </row>
    <row r="175" spans="1:37" x14ac:dyDescent="0.3">
      <c r="C175" s="1"/>
      <c r="D175" s="1"/>
      <c r="E175" t="s">
        <v>91</v>
      </c>
      <c r="F175" t="s">
        <v>3</v>
      </c>
      <c r="H175">
        <f t="shared" si="72"/>
        <v>21</v>
      </c>
      <c r="I175">
        <f t="shared" si="72"/>
        <v>94</v>
      </c>
      <c r="J175">
        <f t="shared" si="72"/>
        <v>299</v>
      </c>
      <c r="K175">
        <f t="shared" si="72"/>
        <v>416</v>
      </c>
      <c r="L175">
        <f t="shared" si="72"/>
        <v>486</v>
      </c>
      <c r="M175">
        <f t="shared" si="72"/>
        <v>506</v>
      </c>
      <c r="N175">
        <f t="shared" si="72"/>
        <v>506</v>
      </c>
      <c r="O175">
        <f t="shared" si="72"/>
        <v>506</v>
      </c>
      <c r="P175">
        <f t="shared" si="72"/>
        <v>506</v>
      </c>
      <c r="Q175">
        <f t="shared" si="72"/>
        <v>506</v>
      </c>
      <c r="R175">
        <f t="shared" si="72"/>
        <v>506</v>
      </c>
      <c r="S175">
        <f t="shared" si="72"/>
        <v>506</v>
      </c>
      <c r="T175">
        <f t="shared" si="72"/>
        <v>506</v>
      </c>
      <c r="U175">
        <f t="shared" si="72"/>
        <v>506</v>
      </c>
      <c r="V175">
        <f t="shared" si="72"/>
        <v>506</v>
      </c>
      <c r="W175">
        <f t="shared" si="72"/>
        <v>506</v>
      </c>
      <c r="X175">
        <f t="shared" si="72"/>
        <v>506</v>
      </c>
      <c r="Y175">
        <f t="shared" si="72"/>
        <v>506</v>
      </c>
      <c r="Z175">
        <f t="shared" si="72"/>
        <v>506</v>
      </c>
      <c r="AA175">
        <f t="shared" si="72"/>
        <v>506</v>
      </c>
      <c r="AB175">
        <f t="shared" si="72"/>
        <v>506</v>
      </c>
      <c r="AC175">
        <f t="shared" si="72"/>
        <v>506</v>
      </c>
      <c r="AD175">
        <f t="shared" si="72"/>
        <v>506</v>
      </c>
      <c r="AE175">
        <f t="shared" si="72"/>
        <v>506</v>
      </c>
      <c r="AF175">
        <f t="shared" si="72"/>
        <v>506</v>
      </c>
      <c r="AG175">
        <f t="shared" si="72"/>
        <v>506</v>
      </c>
      <c r="AH175">
        <f t="shared" si="72"/>
        <v>506</v>
      </c>
      <c r="AI175">
        <f t="shared" si="72"/>
        <v>506</v>
      </c>
      <c r="AJ175">
        <f t="shared" si="72"/>
        <v>506</v>
      </c>
      <c r="AK175">
        <f t="shared" si="72"/>
        <v>506</v>
      </c>
    </row>
    <row r="176" spans="1:37" x14ac:dyDescent="0.3">
      <c r="C176" s="1"/>
      <c r="D176" s="1"/>
      <c r="E176" t="s">
        <v>82</v>
      </c>
      <c r="F176" t="s">
        <v>59</v>
      </c>
      <c r="H176" s="2">
        <f t="shared" ref="H176:AK177" si="73">SUM(H107,H128,H149,H170)</f>
        <v>6.26</v>
      </c>
      <c r="I176" s="2">
        <f t="shared" si="73"/>
        <v>28.419999999999998</v>
      </c>
      <c r="J176" s="2">
        <f t="shared" si="73"/>
        <v>90.48</v>
      </c>
      <c r="K176" s="2">
        <f t="shared" si="73"/>
        <v>124.04</v>
      </c>
      <c r="L176" s="2">
        <f t="shared" si="73"/>
        <v>145.04</v>
      </c>
      <c r="M176" s="2">
        <f t="shared" si="73"/>
        <v>151.04</v>
      </c>
      <c r="N176" s="2">
        <f t="shared" si="73"/>
        <v>151.04</v>
      </c>
      <c r="O176" s="2">
        <f t="shared" si="73"/>
        <v>151.04</v>
      </c>
      <c r="P176" s="2">
        <f t="shared" si="73"/>
        <v>151.04</v>
      </c>
      <c r="Q176" s="2">
        <f t="shared" si="73"/>
        <v>151.04</v>
      </c>
      <c r="R176" s="2">
        <f t="shared" si="73"/>
        <v>151.04</v>
      </c>
      <c r="S176" s="2">
        <f t="shared" si="73"/>
        <v>151.04</v>
      </c>
      <c r="T176" s="2">
        <f t="shared" si="73"/>
        <v>151.04</v>
      </c>
      <c r="U176" s="2">
        <f t="shared" si="73"/>
        <v>151.04</v>
      </c>
      <c r="V176" s="2">
        <f t="shared" si="73"/>
        <v>151.04</v>
      </c>
      <c r="W176" s="2">
        <f t="shared" si="73"/>
        <v>151.04</v>
      </c>
      <c r="X176" s="2">
        <f t="shared" si="73"/>
        <v>151.04</v>
      </c>
      <c r="Y176" s="2">
        <f t="shared" si="73"/>
        <v>151.04</v>
      </c>
      <c r="Z176" s="2">
        <f t="shared" si="73"/>
        <v>151.04</v>
      </c>
      <c r="AA176" s="2">
        <f t="shared" si="73"/>
        <v>151.04</v>
      </c>
      <c r="AB176" s="2">
        <f t="shared" si="73"/>
        <v>151.04</v>
      </c>
      <c r="AC176" s="2">
        <f t="shared" si="73"/>
        <v>151.04</v>
      </c>
      <c r="AD176" s="2">
        <f t="shared" si="73"/>
        <v>151.04</v>
      </c>
      <c r="AE176" s="2">
        <f t="shared" si="73"/>
        <v>151.04</v>
      </c>
      <c r="AF176" s="2">
        <f t="shared" si="73"/>
        <v>151.04</v>
      </c>
      <c r="AG176" s="2">
        <f t="shared" si="73"/>
        <v>151.04</v>
      </c>
      <c r="AH176" s="2">
        <f t="shared" si="73"/>
        <v>151.04</v>
      </c>
      <c r="AI176" s="2">
        <f t="shared" si="73"/>
        <v>151.04</v>
      </c>
      <c r="AJ176" s="2">
        <f t="shared" si="73"/>
        <v>151.04</v>
      </c>
      <c r="AK176" s="2">
        <f t="shared" si="73"/>
        <v>151.04</v>
      </c>
    </row>
    <row r="177" spans="1:37" x14ac:dyDescent="0.3">
      <c r="C177" s="1"/>
      <c r="D177" s="1"/>
      <c r="E177" t="s">
        <v>83</v>
      </c>
      <c r="F177" t="s">
        <v>7</v>
      </c>
      <c r="H177" s="2">
        <f t="shared" si="73"/>
        <v>14392.169400000001</v>
      </c>
      <c r="I177" s="2">
        <f t="shared" si="73"/>
        <v>68298.483556079998</v>
      </c>
      <c r="J177" s="2">
        <f t="shared" si="73"/>
        <v>228370.23947059643</v>
      </c>
      <c r="K177" s="2">
        <f t="shared" si="73"/>
        <v>328049.34054932697</v>
      </c>
      <c r="L177" s="2">
        <f t="shared" si="73"/>
        <v>391585.95232353039</v>
      </c>
      <c r="M177" s="2">
        <f t="shared" si="73"/>
        <v>416021.99635928142</v>
      </c>
      <c r="N177" s="2">
        <f t="shared" si="73"/>
        <v>424342.43628646707</v>
      </c>
      <c r="O177" s="2">
        <f t="shared" si="73"/>
        <v>432829.28501219646</v>
      </c>
      <c r="P177" s="2">
        <f t="shared" si="73"/>
        <v>441485.87071244029</v>
      </c>
      <c r="Q177" s="2">
        <f t="shared" si="73"/>
        <v>450315.58812668914</v>
      </c>
      <c r="R177" s="2">
        <f t="shared" si="73"/>
        <v>459321.89988922299</v>
      </c>
      <c r="S177" s="2">
        <f t="shared" si="73"/>
        <v>468508.33788700739</v>
      </c>
      <c r="T177" s="2">
        <f t="shared" si="73"/>
        <v>477878.50464474753</v>
      </c>
      <c r="U177" s="2">
        <f t="shared" si="73"/>
        <v>487436.07473764254</v>
      </c>
      <c r="V177" s="2">
        <f t="shared" si="73"/>
        <v>497184.79623239534</v>
      </c>
      <c r="W177" s="2">
        <f t="shared" si="73"/>
        <v>507128.49215704325</v>
      </c>
      <c r="X177" s="2">
        <f t="shared" si="73"/>
        <v>517271.0620001842</v>
      </c>
      <c r="Y177" s="2">
        <f t="shared" si="73"/>
        <v>527616.48324018787</v>
      </c>
      <c r="Z177" s="2">
        <f t="shared" si="73"/>
        <v>538168.81290499168</v>
      </c>
      <c r="AA177" s="2">
        <f t="shared" si="73"/>
        <v>548932.18916309148</v>
      </c>
      <c r="AB177" s="2">
        <f t="shared" si="73"/>
        <v>559910.83294635336</v>
      </c>
      <c r="AC177" s="2">
        <f t="shared" si="73"/>
        <v>571109.04960528039</v>
      </c>
      <c r="AD177" s="2">
        <f t="shared" si="73"/>
        <v>582531.23059738614</v>
      </c>
      <c r="AE177" s="2">
        <f t="shared" si="73"/>
        <v>594181.85520933371</v>
      </c>
      <c r="AF177" s="2">
        <f t="shared" si="73"/>
        <v>606065.4923135204</v>
      </c>
      <c r="AG177" s="2">
        <f t="shared" si="73"/>
        <v>618186.80215979076</v>
      </c>
      <c r="AH177" s="2">
        <f t="shared" si="73"/>
        <v>630550.53820298659</v>
      </c>
      <c r="AI177" s="2">
        <f t="shared" si="73"/>
        <v>643161.54896704655</v>
      </c>
      <c r="AJ177" s="2">
        <f t="shared" si="73"/>
        <v>656024.77994638728</v>
      </c>
      <c r="AK177" s="2">
        <f t="shared" si="73"/>
        <v>669145.27554531512</v>
      </c>
    </row>
    <row r="178" spans="1:37" x14ac:dyDescent="0.3">
      <c r="C178" s="1"/>
      <c r="D178" s="1"/>
    </row>
    <row r="179" spans="1:37" x14ac:dyDescent="0.3">
      <c r="C179" s="1"/>
      <c r="D179" s="1"/>
      <c r="E179" s="4" t="s">
        <v>85</v>
      </c>
      <c r="F179" s="4" t="s">
        <v>86</v>
      </c>
      <c r="G179" s="4"/>
      <c r="H179" s="10">
        <f>H176*1000/H175</f>
        <v>298.09523809523807</v>
      </c>
      <c r="I179" s="10">
        <f t="shared" ref="I179:AK179" si="74">I176*1000/I175</f>
        <v>302.34042553191483</v>
      </c>
      <c r="J179" s="10">
        <f t="shared" si="74"/>
        <v>302.60869565217394</v>
      </c>
      <c r="K179" s="10">
        <f t="shared" si="74"/>
        <v>298.17307692307691</v>
      </c>
      <c r="L179" s="10">
        <f t="shared" si="74"/>
        <v>298.43621399176953</v>
      </c>
      <c r="M179" s="10">
        <f t="shared" si="74"/>
        <v>298.498023715415</v>
      </c>
      <c r="N179" s="10">
        <f t="shared" si="74"/>
        <v>298.498023715415</v>
      </c>
      <c r="O179" s="10">
        <f t="shared" si="74"/>
        <v>298.498023715415</v>
      </c>
      <c r="P179" s="10">
        <f t="shared" si="74"/>
        <v>298.498023715415</v>
      </c>
      <c r="Q179" s="10">
        <f t="shared" si="74"/>
        <v>298.498023715415</v>
      </c>
      <c r="R179" s="10">
        <f t="shared" si="74"/>
        <v>298.498023715415</v>
      </c>
      <c r="S179" s="10">
        <f t="shared" si="74"/>
        <v>298.498023715415</v>
      </c>
      <c r="T179" s="10">
        <f t="shared" si="74"/>
        <v>298.498023715415</v>
      </c>
      <c r="U179" s="10">
        <f t="shared" si="74"/>
        <v>298.498023715415</v>
      </c>
      <c r="V179" s="10">
        <f t="shared" si="74"/>
        <v>298.498023715415</v>
      </c>
      <c r="W179" s="10">
        <f t="shared" si="74"/>
        <v>298.498023715415</v>
      </c>
      <c r="X179" s="10">
        <f t="shared" si="74"/>
        <v>298.498023715415</v>
      </c>
      <c r="Y179" s="10">
        <f t="shared" si="74"/>
        <v>298.498023715415</v>
      </c>
      <c r="Z179" s="10">
        <f t="shared" si="74"/>
        <v>298.498023715415</v>
      </c>
      <c r="AA179" s="10">
        <f t="shared" si="74"/>
        <v>298.498023715415</v>
      </c>
      <c r="AB179" s="10">
        <f t="shared" si="74"/>
        <v>298.498023715415</v>
      </c>
      <c r="AC179" s="10">
        <f t="shared" si="74"/>
        <v>298.498023715415</v>
      </c>
      <c r="AD179" s="10">
        <f t="shared" si="74"/>
        <v>298.498023715415</v>
      </c>
      <c r="AE179" s="10">
        <f t="shared" si="74"/>
        <v>298.498023715415</v>
      </c>
      <c r="AF179" s="10">
        <f t="shared" si="74"/>
        <v>298.498023715415</v>
      </c>
      <c r="AG179" s="10">
        <f t="shared" si="74"/>
        <v>298.498023715415</v>
      </c>
      <c r="AH179" s="10">
        <f t="shared" si="74"/>
        <v>298.498023715415</v>
      </c>
      <c r="AI179" s="10">
        <f t="shared" si="74"/>
        <v>298.498023715415</v>
      </c>
      <c r="AJ179" s="10">
        <f t="shared" si="74"/>
        <v>298.498023715415</v>
      </c>
      <c r="AK179" s="10">
        <f t="shared" si="74"/>
        <v>298.498023715415</v>
      </c>
    </row>
    <row r="180" spans="1:37" x14ac:dyDescent="0.3">
      <c r="C180" s="1"/>
      <c r="D180" s="1"/>
      <c r="E180" s="4" t="s">
        <v>84</v>
      </c>
      <c r="F180" s="4" t="s">
        <v>22</v>
      </c>
      <c r="G180" s="4"/>
      <c r="H180" s="10">
        <f>H177/H175</f>
        <v>685.34140000000002</v>
      </c>
      <c r="I180" s="10">
        <f t="shared" ref="I180:AK180" si="75">I177/I175</f>
        <v>726.57961229872342</v>
      </c>
      <c r="J180" s="10">
        <f t="shared" si="75"/>
        <v>763.78006511905164</v>
      </c>
      <c r="K180" s="10">
        <f t="shared" si="75"/>
        <v>788.5801455512667</v>
      </c>
      <c r="L180" s="10">
        <f t="shared" si="75"/>
        <v>805.73241218833414</v>
      </c>
      <c r="M180" s="10">
        <f t="shared" si="75"/>
        <v>822.17785841755222</v>
      </c>
      <c r="N180" s="10">
        <f t="shared" si="75"/>
        <v>838.62141558590326</v>
      </c>
      <c r="O180" s="10">
        <f t="shared" si="75"/>
        <v>855.39384389762142</v>
      </c>
      <c r="P180" s="10">
        <f t="shared" si="75"/>
        <v>872.50172077557374</v>
      </c>
      <c r="Q180" s="10">
        <f t="shared" si="75"/>
        <v>889.95175519108523</v>
      </c>
      <c r="R180" s="10">
        <f t="shared" si="75"/>
        <v>907.75079029490712</v>
      </c>
      <c r="S180" s="10">
        <f t="shared" si="75"/>
        <v>925.90580610080508</v>
      </c>
      <c r="T180" s="10">
        <f t="shared" si="75"/>
        <v>944.42392222282126</v>
      </c>
      <c r="U180" s="10">
        <f t="shared" si="75"/>
        <v>963.31240066727776</v>
      </c>
      <c r="V180" s="10">
        <f t="shared" si="75"/>
        <v>982.57864868062325</v>
      </c>
      <c r="W180" s="10">
        <f t="shared" si="75"/>
        <v>1002.2302216542357</v>
      </c>
      <c r="X180" s="10">
        <f t="shared" si="75"/>
        <v>1022.2748260873205</v>
      </c>
      <c r="Y180" s="10">
        <f t="shared" si="75"/>
        <v>1042.7203226090669</v>
      </c>
      <c r="Z180" s="10">
        <f t="shared" si="75"/>
        <v>1063.5747290612483</v>
      </c>
      <c r="AA180" s="10">
        <f t="shared" si="75"/>
        <v>1084.8462236424732</v>
      </c>
      <c r="AB180" s="10">
        <f t="shared" si="75"/>
        <v>1106.5431481153228</v>
      </c>
      <c r="AC180" s="10">
        <f t="shared" si="75"/>
        <v>1128.6740110776293</v>
      </c>
      <c r="AD180" s="10">
        <f t="shared" si="75"/>
        <v>1151.247491299182</v>
      </c>
      <c r="AE180" s="10">
        <f t="shared" si="75"/>
        <v>1174.2724411251654</v>
      </c>
      <c r="AF180" s="10">
        <f t="shared" si="75"/>
        <v>1197.7578899476687</v>
      </c>
      <c r="AG180" s="10">
        <f t="shared" si="75"/>
        <v>1221.7130477466221</v>
      </c>
      <c r="AH180" s="10">
        <f t="shared" si="75"/>
        <v>1246.1473087015545</v>
      </c>
      <c r="AI180" s="10">
        <f t="shared" si="75"/>
        <v>1271.070254875586</v>
      </c>
      <c r="AJ180" s="10">
        <f t="shared" si="75"/>
        <v>1296.4916599730973</v>
      </c>
      <c r="AK180" s="10">
        <f t="shared" si="75"/>
        <v>1322.4214931725596</v>
      </c>
    </row>
    <row r="181" spans="1:37" x14ac:dyDescent="0.3">
      <c r="C181" s="1"/>
      <c r="D181" s="1"/>
      <c r="E181" s="4" t="s">
        <v>87</v>
      </c>
      <c r="F181" s="4" t="s">
        <v>4</v>
      </c>
      <c r="G181" s="4"/>
      <c r="H181" s="10">
        <f>H177/H176</f>
        <v>2299.0685942492014</v>
      </c>
      <c r="I181" s="10">
        <f t="shared" ref="I181:AK181" si="76">I177/I176</f>
        <v>2403.1837985953553</v>
      </c>
      <c r="J181" s="10">
        <f t="shared" si="76"/>
        <v>2523.985847376176</v>
      </c>
      <c r="K181" s="10">
        <f t="shared" si="76"/>
        <v>2644.7060669890921</v>
      </c>
      <c r="L181" s="10">
        <f t="shared" si="76"/>
        <v>2699.8479889929013</v>
      </c>
      <c r="M181" s="10">
        <f t="shared" si="76"/>
        <v>2754.3829208109205</v>
      </c>
      <c r="N181" s="10">
        <f t="shared" si="76"/>
        <v>2809.4705792271393</v>
      </c>
      <c r="O181" s="10">
        <f t="shared" si="76"/>
        <v>2865.6599908116823</v>
      </c>
      <c r="P181" s="10">
        <f t="shared" si="76"/>
        <v>2922.9731906279153</v>
      </c>
      <c r="Q181" s="10">
        <f t="shared" si="76"/>
        <v>2981.4326544404739</v>
      </c>
      <c r="R181" s="10">
        <f t="shared" si="76"/>
        <v>3041.0613075292836</v>
      </c>
      <c r="S181" s="10">
        <f t="shared" si="76"/>
        <v>3101.8825336798691</v>
      </c>
      <c r="T181" s="10">
        <f t="shared" si="76"/>
        <v>3163.9201843534665</v>
      </c>
      <c r="U181" s="10">
        <f t="shared" si="76"/>
        <v>3227.1985880405359</v>
      </c>
      <c r="V181" s="10">
        <f t="shared" si="76"/>
        <v>3291.7425598013465</v>
      </c>
      <c r="W181" s="10">
        <f t="shared" si="76"/>
        <v>3357.5774109973736</v>
      </c>
      <c r="X181" s="10">
        <f t="shared" si="76"/>
        <v>3424.7289592173215</v>
      </c>
      <c r="Y181" s="10">
        <f t="shared" si="76"/>
        <v>3493.2235384016676</v>
      </c>
      <c r="Z181" s="10">
        <f t="shared" si="76"/>
        <v>3563.0880091697013</v>
      </c>
      <c r="AA181" s="10">
        <f t="shared" si="76"/>
        <v>3634.3497693530953</v>
      </c>
      <c r="AB181" s="10">
        <f t="shared" si="76"/>
        <v>3707.0367647401577</v>
      </c>
      <c r="AC181" s="10">
        <f t="shared" si="76"/>
        <v>3781.1775000349603</v>
      </c>
      <c r="AD181" s="10">
        <f t="shared" si="76"/>
        <v>3856.8010500356604</v>
      </c>
      <c r="AE181" s="10">
        <f t="shared" si="76"/>
        <v>3933.9370710363728</v>
      </c>
      <c r="AF181" s="10">
        <f t="shared" si="76"/>
        <v>4012.6158124571002</v>
      </c>
      <c r="AG181" s="10">
        <f t="shared" si="76"/>
        <v>4092.8681287062423</v>
      </c>
      <c r="AH181" s="10">
        <f t="shared" si="76"/>
        <v>4174.7254912803674</v>
      </c>
      <c r="AI181" s="10">
        <f t="shared" si="76"/>
        <v>4258.2200011059758</v>
      </c>
      <c r="AJ181" s="10">
        <f t="shared" si="76"/>
        <v>4343.3844011280944</v>
      </c>
      <c r="AK181" s="10">
        <f t="shared" si="76"/>
        <v>4430.2520891506565</v>
      </c>
    </row>
    <row r="182" spans="1:37" x14ac:dyDescent="0.3">
      <c r="C182" s="1"/>
      <c r="D182" s="1"/>
    </row>
    <row r="183" spans="1:37" x14ac:dyDescent="0.3">
      <c r="C183" s="1" t="str">
        <f>"Incremental "&amp;VLOOKUP(G4,E320:F322,2,FALSE)&amp;" Charges"</f>
        <v>Incremental Bulk Recycled Water Processing Charges</v>
      </c>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row>
    <row r="184" spans="1:37" x14ac:dyDescent="0.3">
      <c r="A184" s="15">
        <f>'Notes &amp; Assumptions'!A50</f>
        <v>37</v>
      </c>
      <c r="E184" t="s">
        <v>119</v>
      </c>
      <c r="F184" t="s">
        <v>8</v>
      </c>
      <c r="H184" s="12">
        <v>-0.01</v>
      </c>
      <c r="I184" s="12">
        <v>-0.01</v>
      </c>
      <c r="J184" s="12">
        <v>-0.01</v>
      </c>
      <c r="K184" s="12">
        <v>-0.01</v>
      </c>
      <c r="L184" s="12">
        <v>0</v>
      </c>
      <c r="M184" s="12">
        <v>0</v>
      </c>
      <c r="N184" s="12">
        <v>0</v>
      </c>
      <c r="O184" s="12">
        <v>0</v>
      </c>
      <c r="P184" s="12">
        <v>0</v>
      </c>
      <c r="Q184" s="12">
        <v>0</v>
      </c>
      <c r="R184" s="12">
        <v>0</v>
      </c>
      <c r="S184" s="12">
        <v>0</v>
      </c>
      <c r="T184" s="12">
        <v>0</v>
      </c>
      <c r="U184" s="12">
        <v>0</v>
      </c>
      <c r="V184" s="12">
        <v>0</v>
      </c>
      <c r="W184" s="12">
        <v>0</v>
      </c>
      <c r="X184" s="12">
        <v>0</v>
      </c>
      <c r="Y184" s="12">
        <v>0</v>
      </c>
      <c r="Z184" s="12">
        <v>0</v>
      </c>
      <c r="AA184" s="12">
        <v>0</v>
      </c>
      <c r="AB184" s="12">
        <v>0</v>
      </c>
      <c r="AC184" s="12">
        <v>0</v>
      </c>
      <c r="AD184" s="12">
        <v>0</v>
      </c>
      <c r="AE184" s="12">
        <v>0</v>
      </c>
      <c r="AF184" s="12">
        <v>0</v>
      </c>
      <c r="AG184" s="12">
        <v>0</v>
      </c>
      <c r="AH184" s="12">
        <v>0</v>
      </c>
      <c r="AI184" s="12">
        <v>0</v>
      </c>
      <c r="AJ184" s="12">
        <v>0</v>
      </c>
      <c r="AK184" s="12">
        <v>0</v>
      </c>
    </row>
    <row r="185" spans="1:37" x14ac:dyDescent="0.3">
      <c r="A185" s="15">
        <f>'Notes &amp; Assumptions'!A51</f>
        <v>38</v>
      </c>
      <c r="E185" t="s">
        <v>123</v>
      </c>
      <c r="F185" t="s">
        <v>4</v>
      </c>
      <c r="G185" s="11">
        <v>600</v>
      </c>
      <c r="H185" s="2">
        <f t="shared" ref="H185:AK185" si="77">G185*(1+$G$14)*(1+H184)</f>
        <v>605.88</v>
      </c>
      <c r="I185" s="2">
        <f t="shared" si="77"/>
        <v>611.81762400000002</v>
      </c>
      <c r="J185" s="2">
        <f t="shared" si="77"/>
        <v>617.81343671520006</v>
      </c>
      <c r="K185" s="2">
        <f t="shared" si="77"/>
        <v>623.86800839500893</v>
      </c>
      <c r="L185" s="2">
        <f t="shared" si="77"/>
        <v>636.34536856290913</v>
      </c>
      <c r="M185" s="2">
        <f t="shared" si="77"/>
        <v>649.07227593416735</v>
      </c>
      <c r="N185" s="2">
        <f t="shared" si="77"/>
        <v>662.05372145285071</v>
      </c>
      <c r="O185" s="2">
        <f t="shared" si="77"/>
        <v>675.2947958819077</v>
      </c>
      <c r="P185" s="2">
        <f t="shared" si="77"/>
        <v>688.80069179954592</v>
      </c>
      <c r="Q185" s="2">
        <f t="shared" si="77"/>
        <v>702.57670563553688</v>
      </c>
      <c r="R185" s="2">
        <f t="shared" si="77"/>
        <v>716.62823974824767</v>
      </c>
      <c r="S185" s="2">
        <f t="shared" si="77"/>
        <v>730.96080454321259</v>
      </c>
      <c r="T185" s="2">
        <f t="shared" si="77"/>
        <v>745.58002063407685</v>
      </c>
      <c r="U185" s="2">
        <f t="shared" si="77"/>
        <v>760.49162104675838</v>
      </c>
      <c r="V185" s="2">
        <f t="shared" si="77"/>
        <v>775.70145346769357</v>
      </c>
      <c r="W185" s="2">
        <f t="shared" si="77"/>
        <v>791.21548253704748</v>
      </c>
      <c r="X185" s="2">
        <f t="shared" si="77"/>
        <v>807.03979218778841</v>
      </c>
      <c r="Y185" s="2">
        <f t="shared" si="77"/>
        <v>823.18058803154418</v>
      </c>
      <c r="Z185" s="2">
        <f t="shared" si="77"/>
        <v>839.64419979217507</v>
      </c>
      <c r="AA185" s="2">
        <f t="shared" si="77"/>
        <v>856.43708378801864</v>
      </c>
      <c r="AB185" s="2">
        <f t="shared" si="77"/>
        <v>873.56582546377899</v>
      </c>
      <c r="AC185" s="2">
        <f t="shared" si="77"/>
        <v>891.03714197305453</v>
      </c>
      <c r="AD185" s="2">
        <f t="shared" si="77"/>
        <v>908.85788481251564</v>
      </c>
      <c r="AE185" s="2">
        <f t="shared" si="77"/>
        <v>927.03504250876597</v>
      </c>
      <c r="AF185" s="2">
        <f t="shared" si="77"/>
        <v>945.57574335894128</v>
      </c>
      <c r="AG185" s="2">
        <f>AF185*(1+$G$14)*(1+AG184)</f>
        <v>964.48725822612016</v>
      </c>
      <c r="AH185" s="2">
        <f t="shared" si="77"/>
        <v>983.77700339064256</v>
      </c>
      <c r="AI185" s="2">
        <f t="shared" si="77"/>
        <v>1003.4525434584555</v>
      </c>
      <c r="AJ185" s="2">
        <f t="shared" si="77"/>
        <v>1023.5215943276246</v>
      </c>
      <c r="AK185" s="2">
        <f t="shared" si="77"/>
        <v>1043.992026214177</v>
      </c>
    </row>
    <row r="186" spans="1:37" x14ac:dyDescent="0.3">
      <c r="A186" s="15">
        <f>'Notes &amp; Assumptions'!A52</f>
        <v>39</v>
      </c>
      <c r="E186" t="s">
        <v>124</v>
      </c>
      <c r="F186" t="s">
        <v>7</v>
      </c>
      <c r="G186" s="2"/>
      <c r="H186" s="11">
        <v>5000</v>
      </c>
      <c r="I186" s="11">
        <v>5000</v>
      </c>
      <c r="J186" s="11">
        <v>5000</v>
      </c>
      <c r="K186" s="11">
        <v>5000</v>
      </c>
      <c r="L186" s="11">
        <v>5000</v>
      </c>
      <c r="M186" s="11">
        <v>5000</v>
      </c>
      <c r="N186" s="11">
        <v>5000</v>
      </c>
      <c r="O186" s="11">
        <v>5000</v>
      </c>
      <c r="P186" s="11">
        <v>5000</v>
      </c>
      <c r="Q186" s="11">
        <v>5000</v>
      </c>
      <c r="R186" s="11">
        <v>5000</v>
      </c>
      <c r="S186" s="11">
        <v>5000</v>
      </c>
      <c r="T186" s="11">
        <v>5000</v>
      </c>
      <c r="U186" s="11">
        <v>5000</v>
      </c>
      <c r="V186" s="11">
        <v>5000</v>
      </c>
      <c r="W186" s="11">
        <v>5000</v>
      </c>
      <c r="X186" s="11">
        <v>5000</v>
      </c>
      <c r="Y186" s="11">
        <v>5000</v>
      </c>
      <c r="Z186" s="11">
        <v>5000</v>
      </c>
      <c r="AA186" s="11">
        <v>5000</v>
      </c>
      <c r="AB186" s="11">
        <v>5000</v>
      </c>
      <c r="AC186" s="11">
        <v>5000</v>
      </c>
      <c r="AD186" s="11">
        <v>5000</v>
      </c>
      <c r="AE186" s="11">
        <v>5000</v>
      </c>
      <c r="AF186" s="11">
        <v>5000</v>
      </c>
      <c r="AG186" s="11">
        <v>5000</v>
      </c>
      <c r="AH186" s="11">
        <v>5000</v>
      </c>
      <c r="AI186" s="11">
        <v>5000</v>
      </c>
      <c r="AJ186" s="11">
        <v>5000</v>
      </c>
      <c r="AK186" s="11">
        <v>5000</v>
      </c>
    </row>
    <row r="187" spans="1:37" x14ac:dyDescent="0.3">
      <c r="E187" t="s">
        <v>58</v>
      </c>
      <c r="F187" t="s">
        <v>7</v>
      </c>
      <c r="H187" s="2">
        <f>H185*H176+H186</f>
        <v>8792.8087999999989</v>
      </c>
      <c r="I187" s="2">
        <f t="shared" ref="I187:AK187" si="78">I185*I176+I186</f>
        <v>22387.85687408</v>
      </c>
      <c r="J187" s="2">
        <f t="shared" si="78"/>
        <v>60899.759753991304</v>
      </c>
      <c r="K187" s="2">
        <f t="shared" si="78"/>
        <v>82384.587761316914</v>
      </c>
      <c r="L187" s="2">
        <f t="shared" si="78"/>
        <v>97295.532256364342</v>
      </c>
      <c r="M187" s="2">
        <f t="shared" si="78"/>
        <v>103035.87655709664</v>
      </c>
      <c r="N187" s="2">
        <f t="shared" si="78"/>
        <v>104996.59408823856</v>
      </c>
      <c r="O187" s="2">
        <f t="shared" si="78"/>
        <v>106996.52597000333</v>
      </c>
      <c r="P187" s="2">
        <f t="shared" si="78"/>
        <v>109036.45648940341</v>
      </c>
      <c r="Q187" s="2">
        <f t="shared" si="78"/>
        <v>111117.18561919148</v>
      </c>
      <c r="R187" s="2">
        <f t="shared" si="78"/>
        <v>113239.52933157532</v>
      </c>
      <c r="S187" s="2">
        <f t="shared" si="78"/>
        <v>115404.31991820682</v>
      </c>
      <c r="T187" s="2">
        <f t="shared" si="78"/>
        <v>117612.40631657097</v>
      </c>
      <c r="U187" s="2">
        <f t="shared" si="78"/>
        <v>119864.65444290238</v>
      </c>
      <c r="V187" s="2">
        <f t="shared" si="78"/>
        <v>122161.94753176044</v>
      </c>
      <c r="W187" s="2">
        <f t="shared" si="78"/>
        <v>124505.18648239564</v>
      </c>
      <c r="X187" s="2">
        <f t="shared" si="78"/>
        <v>126895.29021204356</v>
      </c>
      <c r="Y187" s="2">
        <f t="shared" si="78"/>
        <v>129333.19601628442</v>
      </c>
      <c r="Z187" s="2">
        <f t="shared" si="78"/>
        <v>131819.8599366101</v>
      </c>
      <c r="AA187" s="2">
        <f t="shared" si="78"/>
        <v>134356.25713534234</v>
      </c>
      <c r="AB187" s="2">
        <f t="shared" si="78"/>
        <v>136943.38227804916</v>
      </c>
      <c r="AC187" s="2">
        <f t="shared" si="78"/>
        <v>139582.24992361016</v>
      </c>
      <c r="AD187" s="2">
        <f t="shared" si="78"/>
        <v>142273.89492208234</v>
      </c>
      <c r="AE187" s="2">
        <f t="shared" si="78"/>
        <v>145019.372820524</v>
      </c>
      <c r="AF187" s="2">
        <f t="shared" si="78"/>
        <v>147819.76027693448</v>
      </c>
      <c r="AG187" s="2">
        <f t="shared" si="78"/>
        <v>150676.15548247317</v>
      </c>
      <c r="AH187" s="2">
        <f t="shared" si="78"/>
        <v>153589.67859212265</v>
      </c>
      <c r="AI187" s="2">
        <f t="shared" si="78"/>
        <v>156561.47216396511</v>
      </c>
      <c r="AJ187" s="2">
        <f t="shared" si="78"/>
        <v>159592.70160724441</v>
      </c>
      <c r="AK187" s="2">
        <f t="shared" si="78"/>
        <v>162684.55563938929</v>
      </c>
    </row>
    <row r="188" spans="1:37" x14ac:dyDescent="0.3">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row>
    <row r="189" spans="1:37" x14ac:dyDescent="0.3">
      <c r="C189" s="1" t="s">
        <v>10</v>
      </c>
      <c r="G189" s="2"/>
    </row>
    <row r="190" spans="1:37" x14ac:dyDescent="0.3">
      <c r="C190" s="1"/>
      <c r="D190" t="s">
        <v>150</v>
      </c>
      <c r="G190" s="2"/>
    </row>
    <row r="191" spans="1:37" x14ac:dyDescent="0.3">
      <c r="A191" s="15">
        <f>'Notes &amp; Assumptions'!A53</f>
        <v>40</v>
      </c>
      <c r="C191" s="1"/>
      <c r="E191" t="s">
        <v>126</v>
      </c>
      <c r="G191" s="2"/>
      <c r="H191" s="12">
        <v>0.02</v>
      </c>
      <c r="I191" s="12">
        <v>0.02</v>
      </c>
      <c r="J191" s="12">
        <v>0.02</v>
      </c>
      <c r="K191" s="12">
        <v>0.02</v>
      </c>
      <c r="L191" s="12">
        <v>0</v>
      </c>
      <c r="M191" s="12">
        <v>0</v>
      </c>
      <c r="N191" s="12">
        <v>0</v>
      </c>
      <c r="O191" s="12">
        <v>0</v>
      </c>
      <c r="P191" s="12">
        <v>0</v>
      </c>
      <c r="Q191" s="12">
        <v>0</v>
      </c>
      <c r="R191" s="12">
        <v>0</v>
      </c>
      <c r="S191" s="12">
        <v>0</v>
      </c>
      <c r="T191" s="12">
        <v>0</v>
      </c>
      <c r="U191" s="12">
        <v>0</v>
      </c>
      <c r="V191" s="12">
        <v>0</v>
      </c>
      <c r="W191" s="12">
        <v>0</v>
      </c>
      <c r="X191" s="12">
        <v>0</v>
      </c>
      <c r="Y191" s="12">
        <v>0</v>
      </c>
      <c r="Z191" s="12">
        <v>0</v>
      </c>
      <c r="AA191" s="12">
        <v>0</v>
      </c>
      <c r="AB191" s="12">
        <v>0</v>
      </c>
      <c r="AC191" s="12">
        <v>0</v>
      </c>
      <c r="AD191" s="12">
        <v>0</v>
      </c>
      <c r="AE191" s="12">
        <v>0</v>
      </c>
      <c r="AF191" s="12">
        <v>0</v>
      </c>
      <c r="AG191" s="12">
        <v>0</v>
      </c>
      <c r="AH191" s="12">
        <v>0</v>
      </c>
      <c r="AI191" s="12">
        <v>0</v>
      </c>
      <c r="AJ191" s="12">
        <v>0</v>
      </c>
      <c r="AK191" s="12">
        <v>0</v>
      </c>
    </row>
    <row r="192" spans="1:37" x14ac:dyDescent="0.3">
      <c r="A192" s="15">
        <f>'Notes &amp; Assumptions'!A54</f>
        <v>41</v>
      </c>
      <c r="E192" t="s">
        <v>26</v>
      </c>
      <c r="F192" t="s">
        <v>22</v>
      </c>
      <c r="G192" s="11">
        <v>20</v>
      </c>
      <c r="H192" s="2">
        <f t="shared" ref="H192:AK193" si="79">G192*(1+$G$14)*(1+H$191)</f>
        <v>20.808</v>
      </c>
      <c r="I192" s="2">
        <f t="shared" si="79"/>
        <v>21.648643200000002</v>
      </c>
      <c r="J192" s="2">
        <f t="shared" si="79"/>
        <v>22.523248385280002</v>
      </c>
      <c r="K192" s="2">
        <f t="shared" si="79"/>
        <v>23.433187620045313</v>
      </c>
      <c r="L192" s="2">
        <f t="shared" si="79"/>
        <v>23.90185137244622</v>
      </c>
      <c r="M192" s="2">
        <f t="shared" si="79"/>
        <v>24.379888399895144</v>
      </c>
      <c r="N192" s="2">
        <f t="shared" si="79"/>
        <v>24.867486167893048</v>
      </c>
      <c r="O192" s="2">
        <f t="shared" si="79"/>
        <v>25.364835891250909</v>
      </c>
      <c r="P192" s="2">
        <f t="shared" si="79"/>
        <v>25.872132609075926</v>
      </c>
      <c r="Q192" s="2">
        <f t="shared" si="79"/>
        <v>26.389575261257445</v>
      </c>
      <c r="R192" s="2">
        <f t="shared" si="79"/>
        <v>26.917366766482594</v>
      </c>
      <c r="S192" s="2">
        <f t="shared" si="79"/>
        <v>27.455714101812248</v>
      </c>
      <c r="T192" s="2">
        <f t="shared" si="79"/>
        <v>28.004828383848494</v>
      </c>
      <c r="U192" s="2">
        <f t="shared" si="79"/>
        <v>28.564924951525466</v>
      </c>
      <c r="V192" s="2">
        <f t="shared" si="79"/>
        <v>29.136223450555974</v>
      </c>
      <c r="W192" s="2">
        <f t="shared" si="79"/>
        <v>29.718947919567093</v>
      </c>
      <c r="X192" s="2">
        <f t="shared" si="79"/>
        <v>30.313326877958435</v>
      </c>
      <c r="Y192" s="2">
        <f t="shared" si="79"/>
        <v>30.919593415517603</v>
      </c>
      <c r="Z192" s="2">
        <f t="shared" si="79"/>
        <v>31.537985283827958</v>
      </c>
      <c r="AA192" s="2">
        <f t="shared" si="79"/>
        <v>32.168744989504518</v>
      </c>
      <c r="AB192" s="2">
        <f t="shared" si="79"/>
        <v>32.812119889294607</v>
      </c>
      <c r="AC192" s="2">
        <f t="shared" si="79"/>
        <v>33.468362287080502</v>
      </c>
      <c r="AD192" s="2">
        <f t="shared" si="79"/>
        <v>34.137729532822114</v>
      </c>
      <c r="AE192" s="2">
        <f t="shared" si="79"/>
        <v>34.820484123478558</v>
      </c>
      <c r="AF192" s="2">
        <f t="shared" si="79"/>
        <v>35.516893805948129</v>
      </c>
      <c r="AG192" s="2">
        <f>AF192*(1+$G$14)*(1+AG$191)</f>
        <v>36.227231682067092</v>
      </c>
      <c r="AH192" s="2">
        <f t="shared" si="79"/>
        <v>36.951776315708436</v>
      </c>
      <c r="AI192" s="2">
        <f t="shared" si="79"/>
        <v>37.690811842022605</v>
      </c>
      <c r="AJ192" s="2">
        <f t="shared" si="79"/>
        <v>38.444628078863055</v>
      </c>
      <c r="AK192" s="2">
        <f t="shared" si="79"/>
        <v>39.213520640440315</v>
      </c>
    </row>
    <row r="193" spans="1:39" x14ac:dyDescent="0.3">
      <c r="A193" s="15">
        <f>'Notes &amp; Assumptions'!A55</f>
        <v>42</v>
      </c>
      <c r="E193" t="s">
        <v>27</v>
      </c>
      <c r="F193" t="s">
        <v>4</v>
      </c>
      <c r="G193" s="11">
        <v>10</v>
      </c>
      <c r="H193" s="2">
        <f t="shared" si="79"/>
        <v>10.404</v>
      </c>
      <c r="I193" s="2">
        <f t="shared" si="79"/>
        <v>10.824321600000001</v>
      </c>
      <c r="J193" s="2">
        <f t="shared" si="79"/>
        <v>11.261624192640001</v>
      </c>
      <c r="K193" s="2">
        <f t="shared" si="79"/>
        <v>11.716593810022657</v>
      </c>
      <c r="L193" s="2">
        <f t="shared" si="79"/>
        <v>11.95092568622311</v>
      </c>
      <c r="M193" s="2">
        <f t="shared" si="79"/>
        <v>12.189944199947572</v>
      </c>
      <c r="N193" s="2">
        <f t="shared" si="79"/>
        <v>12.433743083946524</v>
      </c>
      <c r="O193" s="2">
        <f t="shared" si="79"/>
        <v>12.682417945625454</v>
      </c>
      <c r="P193" s="2">
        <f t="shared" si="79"/>
        <v>12.936066304537963</v>
      </c>
      <c r="Q193" s="2">
        <f t="shared" si="79"/>
        <v>13.194787630628722</v>
      </c>
      <c r="R193" s="2">
        <f t="shared" si="79"/>
        <v>13.458683383241297</v>
      </c>
      <c r="S193" s="2">
        <f t="shared" si="79"/>
        <v>13.727857050906124</v>
      </c>
      <c r="T193" s="2">
        <f t="shared" si="79"/>
        <v>14.002414191924247</v>
      </c>
      <c r="U193" s="2">
        <f t="shared" si="79"/>
        <v>14.282462475762733</v>
      </c>
      <c r="V193" s="2">
        <f t="shared" si="79"/>
        <v>14.568111725277987</v>
      </c>
      <c r="W193" s="2">
        <f t="shared" si="79"/>
        <v>14.859473959783546</v>
      </c>
      <c r="X193" s="2">
        <f t="shared" si="79"/>
        <v>15.156663438979217</v>
      </c>
      <c r="Y193" s="2">
        <f t="shared" si="79"/>
        <v>15.459796707758802</v>
      </c>
      <c r="Z193" s="2">
        <f t="shared" si="79"/>
        <v>15.768992641913979</v>
      </c>
      <c r="AA193" s="2">
        <f t="shared" si="79"/>
        <v>16.084372494752259</v>
      </c>
      <c r="AB193" s="2">
        <f t="shared" si="79"/>
        <v>16.406059944647303</v>
      </c>
      <c r="AC193" s="2">
        <f t="shared" si="79"/>
        <v>16.734181143540251</v>
      </c>
      <c r="AD193" s="2">
        <f t="shared" si="79"/>
        <v>17.068864766411057</v>
      </c>
      <c r="AE193" s="2">
        <f t="shared" si="79"/>
        <v>17.410242061739279</v>
      </c>
      <c r="AF193" s="2">
        <f t="shared" si="79"/>
        <v>17.758446902974065</v>
      </c>
      <c r="AG193" s="2">
        <f>AF193*(1+$G$14)*(1+AG$191)</f>
        <v>18.113615841033546</v>
      </c>
      <c r="AH193" s="2">
        <f t="shared" si="79"/>
        <v>18.475888157854218</v>
      </c>
      <c r="AI193" s="2">
        <f t="shared" si="79"/>
        <v>18.845405921011302</v>
      </c>
      <c r="AJ193" s="2">
        <f t="shared" si="79"/>
        <v>19.222314039431527</v>
      </c>
      <c r="AK193" s="2">
        <f t="shared" si="79"/>
        <v>19.606760320220157</v>
      </c>
    </row>
    <row r="194" spans="1:39" x14ac:dyDescent="0.3">
      <c r="A194" s="15">
        <f>'Notes &amp; Assumptions'!A56</f>
        <v>43</v>
      </c>
      <c r="E194" t="s">
        <v>39</v>
      </c>
      <c r="F194" t="s">
        <v>7</v>
      </c>
      <c r="G194" s="2"/>
      <c r="H194" s="11">
        <v>5000</v>
      </c>
      <c r="I194" s="11">
        <v>5000</v>
      </c>
      <c r="J194" s="11">
        <v>5000</v>
      </c>
      <c r="K194" s="11">
        <v>5000</v>
      </c>
      <c r="L194" s="11">
        <v>5000</v>
      </c>
      <c r="M194" s="11">
        <v>5000</v>
      </c>
      <c r="N194" s="11">
        <v>5000</v>
      </c>
      <c r="O194" s="11">
        <v>5000</v>
      </c>
      <c r="P194" s="11">
        <v>5000</v>
      </c>
      <c r="Q194" s="11">
        <v>5000</v>
      </c>
      <c r="R194" s="11">
        <v>5000</v>
      </c>
      <c r="S194" s="11">
        <v>5000</v>
      </c>
      <c r="T194" s="11">
        <v>5000</v>
      </c>
      <c r="U194" s="11">
        <v>5000</v>
      </c>
      <c r="V194" s="11">
        <v>5000</v>
      </c>
      <c r="W194" s="11">
        <v>5000</v>
      </c>
      <c r="X194" s="11">
        <v>5000</v>
      </c>
      <c r="Y194" s="11">
        <v>5000</v>
      </c>
      <c r="Z194" s="11">
        <v>5000</v>
      </c>
      <c r="AA194" s="11">
        <v>5000</v>
      </c>
      <c r="AB194" s="11">
        <v>5000</v>
      </c>
      <c r="AC194" s="11">
        <v>5000</v>
      </c>
      <c r="AD194" s="11">
        <v>5000</v>
      </c>
      <c r="AE194" s="11">
        <v>5000</v>
      </c>
      <c r="AF194" s="11">
        <v>5000</v>
      </c>
      <c r="AG194" s="11">
        <v>5000</v>
      </c>
      <c r="AH194" s="11">
        <v>5000</v>
      </c>
      <c r="AI194" s="11">
        <v>5000</v>
      </c>
      <c r="AJ194" s="11">
        <v>5000</v>
      </c>
      <c r="AK194" s="11">
        <v>5000</v>
      </c>
    </row>
    <row r="195" spans="1:39" x14ac:dyDescent="0.3">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x14ac:dyDescent="0.3">
      <c r="D196" t="s">
        <v>125</v>
      </c>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row>
    <row r="197" spans="1:39" x14ac:dyDescent="0.3">
      <c r="A197" s="15">
        <f>'Notes &amp; Assumptions'!A57</f>
        <v>44</v>
      </c>
      <c r="E197" t="s">
        <v>27</v>
      </c>
      <c r="F197" t="s">
        <v>4</v>
      </c>
      <c r="G197" s="15"/>
      <c r="H197" s="11">
        <v>10</v>
      </c>
      <c r="I197" s="11">
        <v>10</v>
      </c>
      <c r="J197" s="11">
        <v>10</v>
      </c>
      <c r="K197" s="11">
        <v>10</v>
      </c>
      <c r="L197" s="11">
        <v>10</v>
      </c>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row>
    <row r="198" spans="1:39" x14ac:dyDescent="0.3">
      <c r="A198" s="15">
        <f>'Notes &amp; Assumptions'!A58</f>
        <v>45</v>
      </c>
      <c r="E198" t="s">
        <v>39</v>
      </c>
      <c r="F198" t="s">
        <v>7</v>
      </c>
      <c r="G198" s="2"/>
      <c r="H198" s="11">
        <v>5000</v>
      </c>
      <c r="I198" s="11">
        <v>5000</v>
      </c>
      <c r="J198" s="11">
        <v>5000</v>
      </c>
      <c r="K198" s="11">
        <v>5000</v>
      </c>
      <c r="L198" s="11">
        <v>5000</v>
      </c>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row>
    <row r="199" spans="1:39" x14ac:dyDescent="0.3">
      <c r="G199" s="2"/>
    </row>
    <row r="200" spans="1:39" x14ac:dyDescent="0.3">
      <c r="E200" t="s">
        <v>10</v>
      </c>
      <c r="F200" t="s">
        <v>7</v>
      </c>
      <c r="G200" s="2"/>
      <c r="H200" s="2">
        <f>H192*H175+(H193+H197)*H176+H194+H198</f>
        <v>10564.697039999999</v>
      </c>
      <c r="I200" s="2">
        <f t="shared" ref="I200:AK200" si="80">I192*I175+(I193+I197)*I176+I194+I198</f>
        <v>12626.799680672</v>
      </c>
      <c r="J200" s="2">
        <f t="shared" si="80"/>
        <v>18658.203024148788</v>
      </c>
      <c r="K200" s="2">
        <f t="shared" si="80"/>
        <v>22441.932346134061</v>
      </c>
      <c r="L200" s="2">
        <f t="shared" si="80"/>
        <v>24800.062028538661</v>
      </c>
      <c r="M200" s="2">
        <f t="shared" si="80"/>
        <v>19177.392702307025</v>
      </c>
      <c r="N200" s="2">
        <f t="shared" si="80"/>
        <v>19460.940556353165</v>
      </c>
      <c r="O200" s="2">
        <f t="shared" si="80"/>
        <v>19750.159367480228</v>
      </c>
      <c r="P200" s="2">
        <f t="shared" si="80"/>
        <v>20045.162554829833</v>
      </c>
      <c r="Q200" s="2">
        <f t="shared" si="80"/>
        <v>20346.065805926431</v>
      </c>
      <c r="R200" s="2">
        <f t="shared" si="80"/>
        <v>20652.987122044957</v>
      </c>
      <c r="S200" s="2">
        <f t="shared" si="80"/>
        <v>20966.046864485859</v>
      </c>
      <c r="T200" s="2">
        <f t="shared" si="80"/>
        <v>21285.367801775577</v>
      </c>
      <c r="U200" s="2">
        <f t="shared" si="80"/>
        <v>21611.07515781109</v>
      </c>
      <c r="V200" s="2">
        <f t="shared" si="80"/>
        <v>21943.296660967309</v>
      </c>
      <c r="W200" s="2">
        <f t="shared" si="80"/>
        <v>22282.162594186655</v>
      </c>
      <c r="X200" s="2">
        <f t="shared" si="80"/>
        <v>22627.805846070391</v>
      </c>
      <c r="Y200" s="2">
        <f t="shared" si="80"/>
        <v>22980.361962991796</v>
      </c>
      <c r="Z200" s="2">
        <f t="shared" si="80"/>
        <v>23339.969202251632</v>
      </c>
      <c r="AA200" s="2">
        <f t="shared" si="80"/>
        <v>23706.768586296668</v>
      </c>
      <c r="AB200" s="2">
        <f t="shared" si="80"/>
        <v>24080.903958022602</v>
      </c>
      <c r="AC200" s="2">
        <f t="shared" si="80"/>
        <v>24462.522037183055</v>
      </c>
      <c r="AD200" s="2">
        <f t="shared" si="80"/>
        <v>24851.772477926716</v>
      </c>
      <c r="AE200" s="2">
        <f t="shared" si="80"/>
        <v>25248.807927485253</v>
      </c>
      <c r="AF200" s="2">
        <f t="shared" si="80"/>
        <v>25653.784086034957</v>
      </c>
      <c r="AG200" s="2">
        <f t="shared" si="80"/>
        <v>26066.859767755654</v>
      </c>
      <c r="AH200" s="2">
        <f t="shared" si="80"/>
        <v>26488.196963110768</v>
      </c>
      <c r="AI200" s="2">
        <f t="shared" si="80"/>
        <v>26917.960902372983</v>
      </c>
      <c r="AJ200" s="2">
        <f t="shared" si="80"/>
        <v>27356.320120420445</v>
      </c>
      <c r="AK200" s="2">
        <f t="shared" si="80"/>
        <v>27803.446522828854</v>
      </c>
    </row>
    <row r="201" spans="1:39" x14ac:dyDescent="0.3">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spans="1:39" x14ac:dyDescent="0.3">
      <c r="C202" s="1" t="s">
        <v>48</v>
      </c>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row>
    <row r="203" spans="1:39" x14ac:dyDescent="0.3">
      <c r="A203" s="15">
        <f>'Notes &amp; Assumptions'!A59</f>
        <v>46</v>
      </c>
      <c r="E203" s="11" t="s">
        <v>44</v>
      </c>
      <c r="F203" t="s">
        <v>7</v>
      </c>
      <c r="G203" s="2"/>
      <c r="H203" s="11">
        <v>5000</v>
      </c>
      <c r="I203" s="11">
        <v>5000</v>
      </c>
      <c r="J203" s="11">
        <v>5000</v>
      </c>
      <c r="K203" s="11">
        <v>5000</v>
      </c>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row>
    <row r="204" spans="1:39" x14ac:dyDescent="0.3">
      <c r="A204" s="15">
        <f>'Notes &amp; Assumptions'!A60</f>
        <v>47</v>
      </c>
      <c r="E204" s="11" t="s">
        <v>45</v>
      </c>
      <c r="F204" t="s">
        <v>7</v>
      </c>
      <c r="G204" s="2"/>
      <c r="H204" s="11">
        <v>2000</v>
      </c>
      <c r="I204" s="11">
        <v>2000</v>
      </c>
      <c r="J204" s="11">
        <v>2000</v>
      </c>
      <c r="K204" s="11">
        <v>2000</v>
      </c>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row>
    <row r="205" spans="1:39" x14ac:dyDescent="0.3">
      <c r="A205" s="15">
        <f>'Notes &amp; Assumptions'!A61</f>
        <v>48</v>
      </c>
      <c r="E205" s="11" t="s">
        <v>46</v>
      </c>
      <c r="F205" t="s">
        <v>7</v>
      </c>
      <c r="G205" s="2"/>
      <c r="H205" s="11">
        <v>1000</v>
      </c>
      <c r="I205" s="11">
        <v>1000</v>
      </c>
      <c r="J205" s="11">
        <v>1000</v>
      </c>
      <c r="K205" s="11">
        <v>1000</v>
      </c>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row>
    <row r="206" spans="1:39" x14ac:dyDescent="0.3">
      <c r="A206" s="15">
        <f>'Notes &amp; Assumptions'!A62</f>
        <v>49</v>
      </c>
      <c r="E206" s="11" t="s">
        <v>47</v>
      </c>
      <c r="F206" t="s">
        <v>7</v>
      </c>
      <c r="G206" s="2"/>
      <c r="H206" s="11">
        <v>500</v>
      </c>
      <c r="I206" s="11">
        <v>500</v>
      </c>
      <c r="J206" s="11">
        <v>500</v>
      </c>
      <c r="K206" s="11">
        <v>500</v>
      </c>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row>
    <row r="207" spans="1:39" x14ac:dyDescent="0.3">
      <c r="E207" t="s">
        <v>17</v>
      </c>
      <c r="G207" s="2"/>
      <c r="H207" s="2">
        <f>SUM(H203:H206)</f>
        <v>8500</v>
      </c>
      <c r="I207" s="2">
        <f t="shared" ref="I207:AK207" si="81">SUM(I203:I206)</f>
        <v>8500</v>
      </c>
      <c r="J207" s="2">
        <f t="shared" si="81"/>
        <v>8500</v>
      </c>
      <c r="K207" s="2">
        <f t="shared" si="81"/>
        <v>8500</v>
      </c>
      <c r="L207" s="2">
        <f t="shared" si="81"/>
        <v>0</v>
      </c>
      <c r="M207" s="2">
        <f t="shared" si="81"/>
        <v>0</v>
      </c>
      <c r="N207" s="2">
        <f t="shared" si="81"/>
        <v>0</v>
      </c>
      <c r="O207" s="2">
        <f t="shared" si="81"/>
        <v>0</v>
      </c>
      <c r="P207" s="2">
        <f t="shared" si="81"/>
        <v>0</v>
      </c>
      <c r="Q207" s="2">
        <f t="shared" si="81"/>
        <v>0</v>
      </c>
      <c r="R207" s="2">
        <f t="shared" si="81"/>
        <v>0</v>
      </c>
      <c r="S207" s="2">
        <f t="shared" si="81"/>
        <v>0</v>
      </c>
      <c r="T207" s="2">
        <f t="shared" si="81"/>
        <v>0</v>
      </c>
      <c r="U207" s="2">
        <f t="shared" si="81"/>
        <v>0</v>
      </c>
      <c r="V207" s="2">
        <f t="shared" si="81"/>
        <v>0</v>
      </c>
      <c r="W207" s="2">
        <f t="shared" si="81"/>
        <v>0</v>
      </c>
      <c r="X207" s="2">
        <f t="shared" si="81"/>
        <v>0</v>
      </c>
      <c r="Y207" s="2">
        <f t="shared" si="81"/>
        <v>0</v>
      </c>
      <c r="Z207" s="2">
        <f t="shared" si="81"/>
        <v>0</v>
      </c>
      <c r="AA207" s="2">
        <f t="shared" si="81"/>
        <v>0</v>
      </c>
      <c r="AB207" s="2">
        <f t="shared" si="81"/>
        <v>0</v>
      </c>
      <c r="AC207" s="2">
        <f t="shared" si="81"/>
        <v>0</v>
      </c>
      <c r="AD207" s="2">
        <f t="shared" si="81"/>
        <v>0</v>
      </c>
      <c r="AE207" s="2">
        <f t="shared" si="81"/>
        <v>0</v>
      </c>
      <c r="AF207" s="2">
        <f t="shared" si="81"/>
        <v>0</v>
      </c>
      <c r="AG207" s="2">
        <f t="shared" si="81"/>
        <v>0</v>
      </c>
      <c r="AH207" s="2">
        <f t="shared" si="81"/>
        <v>0</v>
      </c>
      <c r="AI207" s="2">
        <f t="shared" si="81"/>
        <v>0</v>
      </c>
      <c r="AJ207" s="2">
        <f t="shared" si="81"/>
        <v>0</v>
      </c>
      <c r="AK207" s="2">
        <f t="shared" si="81"/>
        <v>0</v>
      </c>
    </row>
    <row r="208" spans="1:39" x14ac:dyDescent="0.3">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row>
    <row r="209" spans="1:37" x14ac:dyDescent="0.3">
      <c r="C209" s="1" t="s">
        <v>49</v>
      </c>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row>
    <row r="210" spans="1:37" x14ac:dyDescent="0.3">
      <c r="A210" s="15">
        <f>'Notes &amp; Assumptions'!A63</f>
        <v>50</v>
      </c>
      <c r="E210" s="11" t="s">
        <v>50</v>
      </c>
      <c r="F210" t="s">
        <v>7</v>
      </c>
      <c r="G210" s="2"/>
      <c r="H210" s="11">
        <v>50</v>
      </c>
      <c r="I210" s="11">
        <v>50</v>
      </c>
      <c r="J210" s="11">
        <v>50</v>
      </c>
      <c r="K210" s="11">
        <v>50</v>
      </c>
      <c r="L210" s="11">
        <v>50</v>
      </c>
      <c r="M210" s="11">
        <v>50</v>
      </c>
      <c r="N210" s="11">
        <v>50</v>
      </c>
      <c r="O210" s="11">
        <v>50</v>
      </c>
      <c r="P210" s="11">
        <v>50</v>
      </c>
      <c r="Q210" s="11">
        <v>50</v>
      </c>
      <c r="R210" s="11">
        <v>50</v>
      </c>
      <c r="S210" s="11">
        <v>50</v>
      </c>
      <c r="T210" s="11">
        <v>50</v>
      </c>
      <c r="U210" s="11">
        <v>50</v>
      </c>
      <c r="V210" s="11">
        <v>50</v>
      </c>
      <c r="W210" s="11">
        <v>50</v>
      </c>
      <c r="X210" s="11">
        <v>50</v>
      </c>
      <c r="Y210" s="11">
        <v>50</v>
      </c>
      <c r="Z210" s="11">
        <v>50</v>
      </c>
      <c r="AA210" s="11">
        <v>50</v>
      </c>
      <c r="AB210" s="11">
        <v>50</v>
      </c>
      <c r="AC210" s="11">
        <v>50</v>
      </c>
      <c r="AD210" s="11">
        <v>50</v>
      </c>
      <c r="AE210" s="11">
        <v>50</v>
      </c>
      <c r="AF210" s="11">
        <v>50</v>
      </c>
      <c r="AG210" s="11">
        <v>50</v>
      </c>
      <c r="AH210" s="11">
        <v>50</v>
      </c>
      <c r="AI210" s="11">
        <v>50</v>
      </c>
      <c r="AJ210" s="11">
        <v>50</v>
      </c>
      <c r="AK210" s="11">
        <v>50</v>
      </c>
    </row>
    <row r="211" spans="1:37" x14ac:dyDescent="0.3">
      <c r="A211" s="15">
        <f>'Notes &amp; Assumptions'!A64</f>
        <v>51</v>
      </c>
      <c r="E211" s="11" t="s">
        <v>51</v>
      </c>
      <c r="F211" t="s">
        <v>7</v>
      </c>
      <c r="G211" s="2"/>
      <c r="H211" s="11">
        <v>20</v>
      </c>
      <c r="I211" s="11">
        <v>20</v>
      </c>
      <c r="J211" s="11">
        <v>20</v>
      </c>
      <c r="K211" s="11">
        <v>20</v>
      </c>
      <c r="L211" s="11">
        <v>20</v>
      </c>
      <c r="M211" s="11">
        <v>20</v>
      </c>
      <c r="N211" s="11">
        <v>20</v>
      </c>
      <c r="O211" s="11">
        <v>20</v>
      </c>
      <c r="P211" s="11">
        <v>20</v>
      </c>
      <c r="Q211" s="11">
        <v>20</v>
      </c>
      <c r="R211" s="11">
        <v>20</v>
      </c>
      <c r="S211" s="11">
        <v>20</v>
      </c>
      <c r="T211" s="11">
        <v>20</v>
      </c>
      <c r="U211" s="11">
        <v>20</v>
      </c>
      <c r="V211" s="11">
        <v>20</v>
      </c>
      <c r="W211" s="11">
        <v>20</v>
      </c>
      <c r="X211" s="11">
        <v>20</v>
      </c>
      <c r="Y211" s="11">
        <v>20</v>
      </c>
      <c r="Z211" s="11">
        <v>20</v>
      </c>
      <c r="AA211" s="11">
        <v>20</v>
      </c>
      <c r="AB211" s="11">
        <v>20</v>
      </c>
      <c r="AC211" s="11">
        <v>20</v>
      </c>
      <c r="AD211" s="11">
        <v>20</v>
      </c>
      <c r="AE211" s="11">
        <v>20</v>
      </c>
      <c r="AF211" s="11">
        <v>20</v>
      </c>
      <c r="AG211" s="11">
        <v>20</v>
      </c>
      <c r="AH211" s="11">
        <v>20</v>
      </c>
      <c r="AI211" s="11">
        <v>20</v>
      </c>
      <c r="AJ211" s="11">
        <v>20</v>
      </c>
      <c r="AK211" s="11">
        <v>20</v>
      </c>
    </row>
    <row r="212" spans="1:37" x14ac:dyDescent="0.3">
      <c r="A212" s="15">
        <f>'Notes &amp; Assumptions'!A65</f>
        <v>52</v>
      </c>
      <c r="E212" s="11" t="s">
        <v>52</v>
      </c>
      <c r="F212" t="s">
        <v>7</v>
      </c>
      <c r="G212" s="2"/>
      <c r="H212" s="11">
        <v>10</v>
      </c>
      <c r="I212" s="11">
        <v>10</v>
      </c>
      <c r="J212" s="11">
        <v>10</v>
      </c>
      <c r="K212" s="11">
        <v>10</v>
      </c>
      <c r="L212" s="11">
        <v>10</v>
      </c>
      <c r="M212" s="11">
        <v>10</v>
      </c>
      <c r="N212" s="11">
        <v>10</v>
      </c>
      <c r="O212" s="11">
        <v>10</v>
      </c>
      <c r="P212" s="11">
        <v>10</v>
      </c>
      <c r="Q212" s="11">
        <v>10</v>
      </c>
      <c r="R212" s="11">
        <v>10</v>
      </c>
      <c r="S212" s="11">
        <v>10</v>
      </c>
      <c r="T212" s="11">
        <v>10</v>
      </c>
      <c r="U212" s="11">
        <v>10</v>
      </c>
      <c r="V212" s="11">
        <v>10</v>
      </c>
      <c r="W212" s="11">
        <v>10</v>
      </c>
      <c r="X212" s="11">
        <v>10</v>
      </c>
      <c r="Y212" s="11">
        <v>10</v>
      </c>
      <c r="Z212" s="11">
        <v>10</v>
      </c>
      <c r="AA212" s="11">
        <v>10</v>
      </c>
      <c r="AB212" s="11">
        <v>10</v>
      </c>
      <c r="AC212" s="11">
        <v>10</v>
      </c>
      <c r="AD212" s="11">
        <v>10</v>
      </c>
      <c r="AE212" s="11">
        <v>10</v>
      </c>
      <c r="AF212" s="11">
        <v>10</v>
      </c>
      <c r="AG212" s="11">
        <v>10</v>
      </c>
      <c r="AH212" s="11">
        <v>10</v>
      </c>
      <c r="AI212" s="11">
        <v>10</v>
      </c>
      <c r="AJ212" s="11">
        <v>10</v>
      </c>
      <c r="AK212" s="11">
        <v>10</v>
      </c>
    </row>
    <row r="213" spans="1:37" x14ac:dyDescent="0.3">
      <c r="A213" s="15">
        <f>'Notes &amp; Assumptions'!A66</f>
        <v>53</v>
      </c>
      <c r="E213" s="11" t="s">
        <v>53</v>
      </c>
      <c r="F213" t="s">
        <v>7</v>
      </c>
      <c r="G213" s="2"/>
      <c r="H213" s="11">
        <v>5</v>
      </c>
      <c r="I213" s="11">
        <v>5</v>
      </c>
      <c r="J213" s="11">
        <v>5</v>
      </c>
      <c r="K213" s="11">
        <v>5</v>
      </c>
      <c r="L213" s="11">
        <v>5</v>
      </c>
      <c r="M213" s="11">
        <v>5</v>
      </c>
      <c r="N213" s="11">
        <v>5</v>
      </c>
      <c r="O213" s="11">
        <v>5</v>
      </c>
      <c r="P213" s="11">
        <v>5</v>
      </c>
      <c r="Q213" s="11">
        <v>5</v>
      </c>
      <c r="R213" s="11">
        <v>5</v>
      </c>
      <c r="S213" s="11">
        <v>5</v>
      </c>
      <c r="T213" s="11">
        <v>5</v>
      </c>
      <c r="U213" s="11">
        <v>5</v>
      </c>
      <c r="V213" s="11">
        <v>5</v>
      </c>
      <c r="W213" s="11">
        <v>5</v>
      </c>
      <c r="X213" s="11">
        <v>5</v>
      </c>
      <c r="Y213" s="11">
        <v>5</v>
      </c>
      <c r="Z213" s="11">
        <v>5</v>
      </c>
      <c r="AA213" s="11">
        <v>5</v>
      </c>
      <c r="AB213" s="11">
        <v>5</v>
      </c>
      <c r="AC213" s="11">
        <v>5</v>
      </c>
      <c r="AD213" s="11">
        <v>5</v>
      </c>
      <c r="AE213" s="11">
        <v>5</v>
      </c>
      <c r="AF213" s="11">
        <v>5</v>
      </c>
      <c r="AG213" s="11">
        <v>5</v>
      </c>
      <c r="AH213" s="11">
        <v>5</v>
      </c>
      <c r="AI213" s="11">
        <v>5</v>
      </c>
      <c r="AJ213" s="11">
        <v>5</v>
      </c>
      <c r="AK213" s="11">
        <v>5</v>
      </c>
    </row>
    <row r="214" spans="1:37" x14ac:dyDescent="0.3">
      <c r="E214" t="s">
        <v>17</v>
      </c>
      <c r="G214" s="2"/>
      <c r="H214" s="2">
        <f>SUM(H210:H213)</f>
        <v>85</v>
      </c>
      <c r="I214" s="2">
        <f t="shared" ref="I214:AK214" si="82">SUM(I210:I213)</f>
        <v>85</v>
      </c>
      <c r="J214" s="2">
        <f t="shared" si="82"/>
        <v>85</v>
      </c>
      <c r="K214" s="2">
        <f t="shared" si="82"/>
        <v>85</v>
      </c>
      <c r="L214" s="2">
        <f t="shared" si="82"/>
        <v>85</v>
      </c>
      <c r="M214" s="2">
        <f t="shared" si="82"/>
        <v>85</v>
      </c>
      <c r="N214" s="2">
        <f t="shared" si="82"/>
        <v>85</v>
      </c>
      <c r="O214" s="2">
        <f t="shared" si="82"/>
        <v>85</v>
      </c>
      <c r="P214" s="2">
        <f t="shared" si="82"/>
        <v>85</v>
      </c>
      <c r="Q214" s="2">
        <f t="shared" si="82"/>
        <v>85</v>
      </c>
      <c r="R214" s="2">
        <f t="shared" si="82"/>
        <v>85</v>
      </c>
      <c r="S214" s="2">
        <f t="shared" si="82"/>
        <v>85</v>
      </c>
      <c r="T214" s="2">
        <f t="shared" si="82"/>
        <v>85</v>
      </c>
      <c r="U214" s="2">
        <f t="shared" si="82"/>
        <v>85</v>
      </c>
      <c r="V214" s="2">
        <f t="shared" si="82"/>
        <v>85</v>
      </c>
      <c r="W214" s="2">
        <f t="shared" si="82"/>
        <v>85</v>
      </c>
      <c r="X214" s="2">
        <f t="shared" si="82"/>
        <v>85</v>
      </c>
      <c r="Y214" s="2">
        <f t="shared" si="82"/>
        <v>85</v>
      </c>
      <c r="Z214" s="2">
        <f t="shared" si="82"/>
        <v>85</v>
      </c>
      <c r="AA214" s="2">
        <f t="shared" si="82"/>
        <v>85</v>
      </c>
      <c r="AB214" s="2">
        <f t="shared" si="82"/>
        <v>85</v>
      </c>
      <c r="AC214" s="2">
        <f t="shared" si="82"/>
        <v>85</v>
      </c>
      <c r="AD214" s="2">
        <f t="shared" si="82"/>
        <v>85</v>
      </c>
      <c r="AE214" s="2">
        <f t="shared" si="82"/>
        <v>85</v>
      </c>
      <c r="AF214" s="2">
        <f t="shared" si="82"/>
        <v>85</v>
      </c>
      <c r="AG214" s="2">
        <f t="shared" si="82"/>
        <v>85</v>
      </c>
      <c r="AH214" s="2">
        <f t="shared" si="82"/>
        <v>85</v>
      </c>
      <c r="AI214" s="2">
        <f t="shared" si="82"/>
        <v>85</v>
      </c>
      <c r="AJ214" s="2">
        <f t="shared" si="82"/>
        <v>85</v>
      </c>
      <c r="AK214" s="2">
        <f t="shared" si="82"/>
        <v>85</v>
      </c>
    </row>
    <row r="215" spans="1:37" x14ac:dyDescent="0.3">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row>
    <row r="216" spans="1:37" x14ac:dyDescent="0.3">
      <c r="C216" s="1" t="s">
        <v>33</v>
      </c>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row>
    <row r="217" spans="1:37" x14ac:dyDescent="0.3">
      <c r="C217" s="1"/>
      <c r="D217" s="1"/>
      <c r="E217" t="s">
        <v>29</v>
      </c>
      <c r="F217" t="s">
        <v>3</v>
      </c>
      <c r="G217" s="2"/>
      <c r="H217" s="2">
        <f t="shared" ref="H217:AK217" si="83">H174</f>
        <v>21</v>
      </c>
      <c r="I217" s="2">
        <f t="shared" si="83"/>
        <v>73</v>
      </c>
      <c r="J217" s="2">
        <f t="shared" si="83"/>
        <v>205</v>
      </c>
      <c r="K217" s="2">
        <f t="shared" si="83"/>
        <v>117</v>
      </c>
      <c r="L217" s="2">
        <f t="shared" si="83"/>
        <v>70</v>
      </c>
      <c r="M217" s="2">
        <f t="shared" si="83"/>
        <v>20</v>
      </c>
      <c r="N217" s="2">
        <f t="shared" si="83"/>
        <v>0</v>
      </c>
      <c r="O217" s="2">
        <f t="shared" si="83"/>
        <v>0</v>
      </c>
      <c r="P217" s="2">
        <f t="shared" si="83"/>
        <v>0</v>
      </c>
      <c r="Q217" s="2">
        <f t="shared" si="83"/>
        <v>0</v>
      </c>
      <c r="R217" s="2">
        <f t="shared" si="83"/>
        <v>0</v>
      </c>
      <c r="S217" s="2">
        <f t="shared" si="83"/>
        <v>0</v>
      </c>
      <c r="T217" s="2">
        <f t="shared" si="83"/>
        <v>0</v>
      </c>
      <c r="U217" s="2">
        <f t="shared" si="83"/>
        <v>0</v>
      </c>
      <c r="V217" s="2">
        <f t="shared" si="83"/>
        <v>0</v>
      </c>
      <c r="W217" s="2">
        <f t="shared" si="83"/>
        <v>0</v>
      </c>
      <c r="X217" s="2">
        <f t="shared" si="83"/>
        <v>0</v>
      </c>
      <c r="Y217" s="2">
        <f t="shared" si="83"/>
        <v>0</v>
      </c>
      <c r="Z217" s="2">
        <f t="shared" si="83"/>
        <v>0</v>
      </c>
      <c r="AA217" s="2">
        <f t="shared" si="83"/>
        <v>0</v>
      </c>
      <c r="AB217" s="2">
        <f t="shared" si="83"/>
        <v>0</v>
      </c>
      <c r="AC217" s="2">
        <f t="shared" si="83"/>
        <v>0</v>
      </c>
      <c r="AD217" s="2">
        <f t="shared" si="83"/>
        <v>0</v>
      </c>
      <c r="AE217" s="2">
        <f t="shared" si="83"/>
        <v>0</v>
      </c>
      <c r="AF217" s="2">
        <f t="shared" si="83"/>
        <v>0</v>
      </c>
      <c r="AG217" s="2">
        <f t="shared" si="83"/>
        <v>0</v>
      </c>
      <c r="AH217" s="2">
        <f t="shared" si="83"/>
        <v>0</v>
      </c>
      <c r="AI217" s="2">
        <f t="shared" si="83"/>
        <v>0</v>
      </c>
      <c r="AJ217" s="2">
        <f t="shared" si="83"/>
        <v>0</v>
      </c>
      <c r="AK217" s="2">
        <f t="shared" si="83"/>
        <v>0</v>
      </c>
    </row>
    <row r="218" spans="1:37" x14ac:dyDescent="0.3">
      <c r="E218" t="s">
        <v>18</v>
      </c>
      <c r="F218" t="s">
        <v>22</v>
      </c>
      <c r="G218" s="9">
        <f ca="1">MAX(0,-G245/(NPV($G$16,H217:AK217)))</f>
        <v>20021.565790037719</v>
      </c>
      <c r="H218" s="2">
        <f t="shared" ref="H218:AK218" ca="1" si="84">G218*(1+$G$14)</f>
        <v>20421.997105838473</v>
      </c>
      <c r="I218" s="2">
        <f t="shared" ca="1" si="84"/>
        <v>20830.437047955242</v>
      </c>
      <c r="J218" s="2">
        <f t="shared" ca="1" si="84"/>
        <v>21247.045788914347</v>
      </c>
      <c r="K218" s="2">
        <f t="shared" ca="1" si="84"/>
        <v>21671.986704692634</v>
      </c>
      <c r="L218" s="2">
        <f t="shared" ca="1" si="84"/>
        <v>22105.426438786486</v>
      </c>
      <c r="M218" s="2">
        <f t="shared" ca="1" si="84"/>
        <v>22547.534967562216</v>
      </c>
      <c r="N218" s="2">
        <f t="shared" ca="1" si="84"/>
        <v>22998.485666913461</v>
      </c>
      <c r="O218" s="2">
        <f t="shared" ca="1" si="84"/>
        <v>23458.455380251729</v>
      </c>
      <c r="P218" s="2">
        <f t="shared" ca="1" si="84"/>
        <v>23927.624487856763</v>
      </c>
      <c r="Q218" s="2">
        <f t="shared" ca="1" si="84"/>
        <v>24406.176977613897</v>
      </c>
      <c r="R218" s="2">
        <f t="shared" ca="1" si="84"/>
        <v>24894.300517166175</v>
      </c>
      <c r="S218" s="2">
        <f t="shared" ca="1" si="84"/>
        <v>25392.186527509501</v>
      </c>
      <c r="T218" s="2">
        <f t="shared" ca="1" si="84"/>
        <v>25900.030258059691</v>
      </c>
      <c r="U218" s="2">
        <f t="shared" ca="1" si="84"/>
        <v>26418.030863220883</v>
      </c>
      <c r="V218" s="2">
        <f t="shared" ca="1" si="84"/>
        <v>26946.391480485301</v>
      </c>
      <c r="W218" s="2">
        <f t="shared" ca="1" si="84"/>
        <v>27485.319310095008</v>
      </c>
      <c r="X218" s="2">
        <f t="shared" ca="1" si="84"/>
        <v>28035.025696296911</v>
      </c>
      <c r="Y218" s="2">
        <f t="shared" ca="1" si="84"/>
        <v>28595.726210222849</v>
      </c>
      <c r="Z218" s="2">
        <f t="shared" ca="1" si="84"/>
        <v>29167.640734427307</v>
      </c>
      <c r="AA218" s="2">
        <f t="shared" ca="1" si="84"/>
        <v>29750.993549115854</v>
      </c>
      <c r="AB218" s="2">
        <f t="shared" ca="1" si="84"/>
        <v>30346.01342009817</v>
      </c>
      <c r="AC218" s="2">
        <f t="shared" ca="1" si="84"/>
        <v>30952.933688500136</v>
      </c>
      <c r="AD218" s="2">
        <f t="shared" ca="1" si="84"/>
        <v>31571.992362270139</v>
      </c>
      <c r="AE218" s="2">
        <f t="shared" ca="1" si="84"/>
        <v>32203.432209515544</v>
      </c>
      <c r="AF218" s="2">
        <f t="shared" ca="1" si="84"/>
        <v>32847.500853705853</v>
      </c>
      <c r="AG218" s="2">
        <f ca="1">AF218*(1+$G$14)</f>
        <v>33504.450870779969</v>
      </c>
      <c r="AH218" s="2">
        <f t="shared" ca="1" si="84"/>
        <v>34174.53988819557</v>
      </c>
      <c r="AI218" s="2">
        <f t="shared" ca="1" si="84"/>
        <v>34858.030685959478</v>
      </c>
      <c r="AJ218" s="2">
        <f t="shared" ca="1" si="84"/>
        <v>35555.19129967867</v>
      </c>
      <c r="AK218" s="2">
        <f t="shared" ca="1" si="84"/>
        <v>36266.295125672244</v>
      </c>
    </row>
    <row r="219" spans="1:37" x14ac:dyDescent="0.3">
      <c r="E219" t="s">
        <v>21</v>
      </c>
      <c r="F219" t="s">
        <v>7</v>
      </c>
      <c r="H219" s="2">
        <f ca="1">H218*H217</f>
        <v>428861.93922260794</v>
      </c>
      <c r="I219" s="2">
        <f t="shared" ref="I219:AK219" ca="1" si="85">I218*I217</f>
        <v>1520621.9045007327</v>
      </c>
      <c r="J219" s="2">
        <f t="shared" ca="1" si="85"/>
        <v>4355644.3867274411</v>
      </c>
      <c r="K219" s="2">
        <f t="shared" ca="1" si="85"/>
        <v>2535622.4444490382</v>
      </c>
      <c r="L219" s="2">
        <f t="shared" ca="1" si="85"/>
        <v>1547379.850715054</v>
      </c>
      <c r="M219" s="2">
        <f t="shared" ca="1" si="85"/>
        <v>450950.69935124432</v>
      </c>
      <c r="N219" s="2">
        <f t="shared" ca="1" si="85"/>
        <v>0</v>
      </c>
      <c r="O219" s="2">
        <f t="shared" ca="1" si="85"/>
        <v>0</v>
      </c>
      <c r="P219" s="2">
        <f t="shared" ca="1" si="85"/>
        <v>0</v>
      </c>
      <c r="Q219" s="2">
        <f t="shared" ca="1" si="85"/>
        <v>0</v>
      </c>
      <c r="R219" s="2">
        <f t="shared" ca="1" si="85"/>
        <v>0</v>
      </c>
      <c r="S219" s="2">
        <f t="shared" ca="1" si="85"/>
        <v>0</v>
      </c>
      <c r="T219" s="2">
        <f t="shared" ca="1" si="85"/>
        <v>0</v>
      </c>
      <c r="U219" s="2">
        <f t="shared" ca="1" si="85"/>
        <v>0</v>
      </c>
      <c r="V219" s="2">
        <f t="shared" ca="1" si="85"/>
        <v>0</v>
      </c>
      <c r="W219" s="2">
        <f t="shared" ca="1" si="85"/>
        <v>0</v>
      </c>
      <c r="X219" s="2">
        <f t="shared" ca="1" si="85"/>
        <v>0</v>
      </c>
      <c r="Y219" s="2">
        <f t="shared" ca="1" si="85"/>
        <v>0</v>
      </c>
      <c r="Z219" s="2">
        <f t="shared" ca="1" si="85"/>
        <v>0</v>
      </c>
      <c r="AA219" s="2">
        <f t="shared" ca="1" si="85"/>
        <v>0</v>
      </c>
      <c r="AB219" s="2">
        <f t="shared" ca="1" si="85"/>
        <v>0</v>
      </c>
      <c r="AC219" s="2">
        <f t="shared" ca="1" si="85"/>
        <v>0</v>
      </c>
      <c r="AD219" s="2">
        <f t="shared" ca="1" si="85"/>
        <v>0</v>
      </c>
      <c r="AE219" s="2">
        <f t="shared" ca="1" si="85"/>
        <v>0</v>
      </c>
      <c r="AF219" s="2">
        <f t="shared" ca="1" si="85"/>
        <v>0</v>
      </c>
      <c r="AG219" s="2">
        <f t="shared" ca="1" si="85"/>
        <v>0</v>
      </c>
      <c r="AH219" s="2">
        <f t="shared" ca="1" si="85"/>
        <v>0</v>
      </c>
      <c r="AI219" s="2">
        <f t="shared" ca="1" si="85"/>
        <v>0</v>
      </c>
      <c r="AJ219" s="2">
        <f t="shared" ca="1" si="85"/>
        <v>0</v>
      </c>
      <c r="AK219" s="2">
        <f t="shared" ca="1" si="85"/>
        <v>0</v>
      </c>
    </row>
    <row r="221" spans="1:37" x14ac:dyDescent="0.3">
      <c r="D221" s="3" t="s">
        <v>9</v>
      </c>
    </row>
    <row r="222" spans="1:37" x14ac:dyDescent="0.3">
      <c r="D222" s="3"/>
      <c r="E222" t="s">
        <v>108</v>
      </c>
      <c r="F222" t="s">
        <v>7</v>
      </c>
      <c r="G222" s="2">
        <f t="shared" ref="G222:AK222" si="86">G42</f>
        <v>400000</v>
      </c>
      <c r="H222" s="2">
        <f t="shared" si="86"/>
        <v>1000000</v>
      </c>
      <c r="I222" s="2">
        <f t="shared" si="86"/>
        <v>0</v>
      </c>
      <c r="J222" s="2">
        <f t="shared" si="86"/>
        <v>0</v>
      </c>
      <c r="K222" s="2">
        <f t="shared" si="86"/>
        <v>0</v>
      </c>
      <c r="L222" s="2">
        <f t="shared" si="86"/>
        <v>0</v>
      </c>
      <c r="M222" s="2">
        <f t="shared" si="86"/>
        <v>0</v>
      </c>
      <c r="N222" s="2">
        <f t="shared" si="86"/>
        <v>0</v>
      </c>
      <c r="O222" s="2">
        <f t="shared" si="86"/>
        <v>0</v>
      </c>
      <c r="P222" s="2">
        <f t="shared" si="86"/>
        <v>0</v>
      </c>
      <c r="Q222" s="2">
        <f t="shared" si="86"/>
        <v>0</v>
      </c>
      <c r="R222" s="2">
        <f t="shared" si="86"/>
        <v>0</v>
      </c>
      <c r="S222" s="2">
        <f t="shared" si="86"/>
        <v>0</v>
      </c>
      <c r="T222" s="2">
        <f t="shared" si="86"/>
        <v>0</v>
      </c>
      <c r="U222" s="2">
        <f t="shared" si="86"/>
        <v>0</v>
      </c>
      <c r="V222" s="2">
        <f t="shared" si="86"/>
        <v>0</v>
      </c>
      <c r="W222" s="2">
        <f t="shared" si="86"/>
        <v>0</v>
      </c>
      <c r="X222" s="2">
        <f t="shared" si="86"/>
        <v>0</v>
      </c>
      <c r="Y222" s="2">
        <f t="shared" si="86"/>
        <v>0</v>
      </c>
      <c r="Z222" s="2">
        <f t="shared" si="86"/>
        <v>0</v>
      </c>
      <c r="AA222" s="2">
        <f t="shared" si="86"/>
        <v>0</v>
      </c>
      <c r="AB222" s="2">
        <f t="shared" si="86"/>
        <v>0</v>
      </c>
      <c r="AC222" s="2">
        <f t="shared" si="86"/>
        <v>0</v>
      </c>
      <c r="AD222" s="2">
        <f t="shared" si="86"/>
        <v>0</v>
      </c>
      <c r="AE222" s="2">
        <f t="shared" si="86"/>
        <v>0</v>
      </c>
      <c r="AF222" s="2">
        <f t="shared" si="86"/>
        <v>0</v>
      </c>
      <c r="AG222" s="2">
        <f t="shared" si="86"/>
        <v>0</v>
      </c>
      <c r="AH222" s="2">
        <f t="shared" si="86"/>
        <v>0</v>
      </c>
      <c r="AI222" s="2">
        <f t="shared" si="86"/>
        <v>0</v>
      </c>
      <c r="AJ222" s="2">
        <f t="shared" si="86"/>
        <v>0</v>
      </c>
      <c r="AK222" s="2">
        <f t="shared" si="86"/>
        <v>0</v>
      </c>
    </row>
    <row r="223" spans="1:37" x14ac:dyDescent="0.3">
      <c r="D223" s="3"/>
      <c r="E223" t="s">
        <v>11</v>
      </c>
      <c r="F223" t="s">
        <v>7</v>
      </c>
      <c r="G223" s="2">
        <f t="shared" ref="G223:AK223" si="87">G177</f>
        <v>0</v>
      </c>
      <c r="H223" s="2">
        <f t="shared" si="87"/>
        <v>14392.169400000001</v>
      </c>
      <c r="I223" s="2">
        <f t="shared" si="87"/>
        <v>68298.483556079998</v>
      </c>
      <c r="J223" s="2">
        <f t="shared" si="87"/>
        <v>228370.23947059643</v>
      </c>
      <c r="K223" s="2">
        <f t="shared" si="87"/>
        <v>328049.34054932697</v>
      </c>
      <c r="L223" s="2">
        <f t="shared" si="87"/>
        <v>391585.95232353039</v>
      </c>
      <c r="M223" s="2">
        <f t="shared" si="87"/>
        <v>416021.99635928142</v>
      </c>
      <c r="N223" s="2">
        <f t="shared" si="87"/>
        <v>424342.43628646707</v>
      </c>
      <c r="O223" s="2">
        <f t="shared" si="87"/>
        <v>432829.28501219646</v>
      </c>
      <c r="P223" s="2">
        <f t="shared" si="87"/>
        <v>441485.87071244029</v>
      </c>
      <c r="Q223" s="2">
        <f t="shared" si="87"/>
        <v>450315.58812668914</v>
      </c>
      <c r="R223" s="2">
        <f t="shared" si="87"/>
        <v>459321.89988922299</v>
      </c>
      <c r="S223" s="2">
        <f t="shared" si="87"/>
        <v>468508.33788700739</v>
      </c>
      <c r="T223" s="2">
        <f t="shared" si="87"/>
        <v>477878.50464474753</v>
      </c>
      <c r="U223" s="2">
        <f t="shared" si="87"/>
        <v>487436.07473764254</v>
      </c>
      <c r="V223" s="2">
        <f t="shared" si="87"/>
        <v>497184.79623239534</v>
      </c>
      <c r="W223" s="2">
        <f t="shared" si="87"/>
        <v>507128.49215704325</v>
      </c>
      <c r="X223" s="2">
        <f t="shared" si="87"/>
        <v>517271.0620001842</v>
      </c>
      <c r="Y223" s="2">
        <f t="shared" si="87"/>
        <v>527616.48324018787</v>
      </c>
      <c r="Z223" s="2">
        <f t="shared" si="87"/>
        <v>538168.81290499168</v>
      </c>
      <c r="AA223" s="2">
        <f t="shared" si="87"/>
        <v>548932.18916309148</v>
      </c>
      <c r="AB223" s="2">
        <f t="shared" si="87"/>
        <v>559910.83294635336</v>
      </c>
      <c r="AC223" s="2">
        <f t="shared" si="87"/>
        <v>571109.04960528039</v>
      </c>
      <c r="AD223" s="2">
        <f t="shared" si="87"/>
        <v>582531.23059738614</v>
      </c>
      <c r="AE223" s="2">
        <f t="shared" si="87"/>
        <v>594181.85520933371</v>
      </c>
      <c r="AF223" s="2">
        <f t="shared" si="87"/>
        <v>606065.4923135204</v>
      </c>
      <c r="AG223" s="2">
        <f t="shared" si="87"/>
        <v>618186.80215979076</v>
      </c>
      <c r="AH223" s="2">
        <f t="shared" si="87"/>
        <v>630550.53820298659</v>
      </c>
      <c r="AI223" s="2">
        <f t="shared" si="87"/>
        <v>643161.54896704655</v>
      </c>
      <c r="AJ223" s="2">
        <f t="shared" si="87"/>
        <v>656024.77994638728</v>
      </c>
      <c r="AK223" s="2">
        <f t="shared" si="87"/>
        <v>669145.27554531512</v>
      </c>
    </row>
    <row r="224" spans="1:37" x14ac:dyDescent="0.3">
      <c r="D224" s="3"/>
      <c r="E224" t="s">
        <v>58</v>
      </c>
      <c r="F224" t="s">
        <v>7</v>
      </c>
      <c r="G224" s="2">
        <f t="shared" ref="G224:AK224" si="88">-G187</f>
        <v>0</v>
      </c>
      <c r="H224" s="2">
        <f t="shared" si="88"/>
        <v>-8792.8087999999989</v>
      </c>
      <c r="I224" s="2">
        <f t="shared" si="88"/>
        <v>-22387.85687408</v>
      </c>
      <c r="J224" s="2">
        <f t="shared" si="88"/>
        <v>-60899.759753991304</v>
      </c>
      <c r="K224" s="2">
        <f t="shared" si="88"/>
        <v>-82384.587761316914</v>
      </c>
      <c r="L224" s="2">
        <f t="shared" si="88"/>
        <v>-97295.532256364342</v>
      </c>
      <c r="M224" s="2">
        <f t="shared" si="88"/>
        <v>-103035.87655709664</v>
      </c>
      <c r="N224" s="2">
        <f t="shared" si="88"/>
        <v>-104996.59408823856</v>
      </c>
      <c r="O224" s="2">
        <f t="shared" si="88"/>
        <v>-106996.52597000333</v>
      </c>
      <c r="P224" s="2">
        <f t="shared" si="88"/>
        <v>-109036.45648940341</v>
      </c>
      <c r="Q224" s="2">
        <f t="shared" si="88"/>
        <v>-111117.18561919148</v>
      </c>
      <c r="R224" s="2">
        <f t="shared" si="88"/>
        <v>-113239.52933157532</v>
      </c>
      <c r="S224" s="2">
        <f t="shared" si="88"/>
        <v>-115404.31991820682</v>
      </c>
      <c r="T224" s="2">
        <f t="shared" si="88"/>
        <v>-117612.40631657097</v>
      </c>
      <c r="U224" s="2">
        <f t="shared" si="88"/>
        <v>-119864.65444290238</v>
      </c>
      <c r="V224" s="2">
        <f t="shared" si="88"/>
        <v>-122161.94753176044</v>
      </c>
      <c r="W224" s="2">
        <f t="shared" si="88"/>
        <v>-124505.18648239564</v>
      </c>
      <c r="X224" s="2">
        <f t="shared" si="88"/>
        <v>-126895.29021204356</v>
      </c>
      <c r="Y224" s="2">
        <f t="shared" si="88"/>
        <v>-129333.19601628442</v>
      </c>
      <c r="Z224" s="2">
        <f t="shared" si="88"/>
        <v>-131819.8599366101</v>
      </c>
      <c r="AA224" s="2">
        <f t="shared" si="88"/>
        <v>-134356.25713534234</v>
      </c>
      <c r="AB224" s="2">
        <f t="shared" si="88"/>
        <v>-136943.38227804916</v>
      </c>
      <c r="AC224" s="2">
        <f t="shared" si="88"/>
        <v>-139582.24992361016</v>
      </c>
      <c r="AD224" s="2">
        <f t="shared" si="88"/>
        <v>-142273.89492208234</v>
      </c>
      <c r="AE224" s="2">
        <f t="shared" si="88"/>
        <v>-145019.372820524</v>
      </c>
      <c r="AF224" s="2">
        <f t="shared" si="88"/>
        <v>-147819.76027693448</v>
      </c>
      <c r="AG224" s="2">
        <f t="shared" si="88"/>
        <v>-150676.15548247317</v>
      </c>
      <c r="AH224" s="2">
        <f t="shared" si="88"/>
        <v>-153589.67859212265</v>
      </c>
      <c r="AI224" s="2">
        <f t="shared" si="88"/>
        <v>-156561.47216396511</v>
      </c>
      <c r="AJ224" s="2">
        <f t="shared" si="88"/>
        <v>-159592.70160724441</v>
      </c>
      <c r="AK224" s="2">
        <f t="shared" si="88"/>
        <v>-162684.55563938929</v>
      </c>
    </row>
    <row r="225" spans="4:38" x14ac:dyDescent="0.3">
      <c r="D225" s="3"/>
      <c r="E225" t="s">
        <v>10</v>
      </c>
      <c r="F225" t="s">
        <v>7</v>
      </c>
      <c r="G225" s="2">
        <f t="shared" ref="G225:AK225" si="89">-G200</f>
        <v>0</v>
      </c>
      <c r="H225" s="2">
        <f t="shared" si="89"/>
        <v>-10564.697039999999</v>
      </c>
      <c r="I225" s="2">
        <f t="shared" si="89"/>
        <v>-12626.799680672</v>
      </c>
      <c r="J225" s="2">
        <f t="shared" si="89"/>
        <v>-18658.203024148788</v>
      </c>
      <c r="K225" s="2">
        <f t="shared" si="89"/>
        <v>-22441.932346134061</v>
      </c>
      <c r="L225" s="2">
        <f t="shared" si="89"/>
        <v>-24800.062028538661</v>
      </c>
      <c r="M225" s="2">
        <f t="shared" si="89"/>
        <v>-19177.392702307025</v>
      </c>
      <c r="N225" s="2">
        <f t="shared" si="89"/>
        <v>-19460.940556353165</v>
      </c>
      <c r="O225" s="2">
        <f t="shared" si="89"/>
        <v>-19750.159367480228</v>
      </c>
      <c r="P225" s="2">
        <f t="shared" si="89"/>
        <v>-20045.162554829833</v>
      </c>
      <c r="Q225" s="2">
        <f t="shared" si="89"/>
        <v>-20346.065805926431</v>
      </c>
      <c r="R225" s="2">
        <f t="shared" si="89"/>
        <v>-20652.987122044957</v>
      </c>
      <c r="S225" s="2">
        <f t="shared" si="89"/>
        <v>-20966.046864485859</v>
      </c>
      <c r="T225" s="2">
        <f t="shared" si="89"/>
        <v>-21285.367801775577</v>
      </c>
      <c r="U225" s="2">
        <f t="shared" si="89"/>
        <v>-21611.07515781109</v>
      </c>
      <c r="V225" s="2">
        <f t="shared" si="89"/>
        <v>-21943.296660967309</v>
      </c>
      <c r="W225" s="2">
        <f t="shared" si="89"/>
        <v>-22282.162594186655</v>
      </c>
      <c r="X225" s="2">
        <f t="shared" si="89"/>
        <v>-22627.805846070391</v>
      </c>
      <c r="Y225" s="2">
        <f t="shared" si="89"/>
        <v>-22980.361962991796</v>
      </c>
      <c r="Z225" s="2">
        <f t="shared" si="89"/>
        <v>-23339.969202251632</v>
      </c>
      <c r="AA225" s="2">
        <f t="shared" si="89"/>
        <v>-23706.768586296668</v>
      </c>
      <c r="AB225" s="2">
        <f t="shared" si="89"/>
        <v>-24080.903958022602</v>
      </c>
      <c r="AC225" s="2">
        <f t="shared" si="89"/>
        <v>-24462.522037183055</v>
      </c>
      <c r="AD225" s="2">
        <f t="shared" si="89"/>
        <v>-24851.772477926716</v>
      </c>
      <c r="AE225" s="2">
        <f t="shared" si="89"/>
        <v>-25248.807927485253</v>
      </c>
      <c r="AF225" s="2">
        <f t="shared" si="89"/>
        <v>-25653.784086034957</v>
      </c>
      <c r="AG225" s="2">
        <f t="shared" si="89"/>
        <v>-26066.859767755654</v>
      </c>
      <c r="AH225" s="2">
        <f t="shared" si="89"/>
        <v>-26488.196963110768</v>
      </c>
      <c r="AI225" s="2">
        <f t="shared" si="89"/>
        <v>-26917.960902372983</v>
      </c>
      <c r="AJ225" s="2">
        <f t="shared" si="89"/>
        <v>-27356.320120420445</v>
      </c>
      <c r="AK225" s="2">
        <f t="shared" si="89"/>
        <v>-27803.446522828854</v>
      </c>
    </row>
    <row r="226" spans="4:38" x14ac:dyDescent="0.3">
      <c r="D226" s="3"/>
      <c r="E226" t="s">
        <v>12</v>
      </c>
      <c r="F226" t="s">
        <v>7</v>
      </c>
      <c r="G226" s="2">
        <f t="shared" ref="G226:AK226" si="90">-G34-G50-G85</f>
        <v>-2013333.3333333335</v>
      </c>
      <c r="H226" s="2">
        <f t="shared" si="90"/>
        <v>-2333333.3333333335</v>
      </c>
      <c r="I226" s="2">
        <f t="shared" si="90"/>
        <v>-2337333.3333333335</v>
      </c>
      <c r="J226" s="2">
        <f t="shared" si="90"/>
        <v>-2339266.666666667</v>
      </c>
      <c r="K226" s="2">
        <f t="shared" si="90"/>
        <v>-2339266.666666667</v>
      </c>
      <c r="L226" s="2">
        <f t="shared" si="90"/>
        <v>-339266.6666666668</v>
      </c>
      <c r="M226" s="2">
        <f t="shared" si="90"/>
        <v>-139266.66666666683</v>
      </c>
      <c r="N226" s="2">
        <f t="shared" si="90"/>
        <v>-139266.66666666683</v>
      </c>
      <c r="O226" s="2">
        <f t="shared" si="90"/>
        <v>-139266.66666666683</v>
      </c>
      <c r="P226" s="2">
        <f t="shared" si="90"/>
        <v>-139266.66666666683</v>
      </c>
      <c r="Q226" s="2">
        <f t="shared" si="90"/>
        <v>-122600.00000000016</v>
      </c>
      <c r="R226" s="2">
        <f t="shared" si="90"/>
        <v>-122600.00000000016</v>
      </c>
      <c r="S226" s="2">
        <f t="shared" si="90"/>
        <v>-122600.00000000016</v>
      </c>
      <c r="T226" s="2">
        <f t="shared" si="90"/>
        <v>-122600.00000000016</v>
      </c>
      <c r="U226" s="2">
        <f t="shared" si="90"/>
        <v>-122600.00000000016</v>
      </c>
      <c r="V226" s="2">
        <f t="shared" si="90"/>
        <v>-122600.00000000016</v>
      </c>
      <c r="W226" s="2">
        <f t="shared" si="90"/>
        <v>-122600.00000000016</v>
      </c>
      <c r="X226" s="2">
        <f t="shared" si="90"/>
        <v>-122600.00000000016</v>
      </c>
      <c r="Y226" s="2">
        <f t="shared" si="90"/>
        <v>-122600.00000000016</v>
      </c>
      <c r="Z226" s="2">
        <f t="shared" si="90"/>
        <v>-144266.66666666683</v>
      </c>
      <c r="AA226" s="2">
        <f t="shared" si="90"/>
        <v>-144266.66666666683</v>
      </c>
      <c r="AB226" s="2">
        <f t="shared" si="90"/>
        <v>-144266.66666666683</v>
      </c>
      <c r="AC226" s="2">
        <f t="shared" si="90"/>
        <v>-144266.66666666683</v>
      </c>
      <c r="AD226" s="2">
        <f t="shared" si="90"/>
        <v>-144266.66666666683</v>
      </c>
      <c r="AE226" s="2">
        <f t="shared" si="90"/>
        <v>-144266.66666666683</v>
      </c>
      <c r="AF226" s="2">
        <f t="shared" si="90"/>
        <v>-144266.66666666683</v>
      </c>
      <c r="AG226" s="2">
        <f t="shared" si="90"/>
        <v>-64266.666666666359</v>
      </c>
      <c r="AH226" s="2">
        <f t="shared" si="90"/>
        <v>-60266.666666666359</v>
      </c>
      <c r="AI226" s="2">
        <f t="shared" si="90"/>
        <v>-58666.666666666359</v>
      </c>
      <c r="AJ226" s="2">
        <f t="shared" si="90"/>
        <v>-58666.666666666359</v>
      </c>
      <c r="AK226" s="2">
        <f t="shared" si="90"/>
        <v>-58666.666666666359</v>
      </c>
    </row>
    <row r="227" spans="4:38" x14ac:dyDescent="0.3">
      <c r="D227" s="3"/>
      <c r="E227" t="s">
        <v>48</v>
      </c>
      <c r="F227" t="s">
        <v>7</v>
      </c>
      <c r="G227" s="2">
        <f t="shared" ref="G227:AK227" si="91">G207</f>
        <v>0</v>
      </c>
      <c r="H227" s="2">
        <f t="shared" si="91"/>
        <v>8500</v>
      </c>
      <c r="I227" s="2">
        <f t="shared" si="91"/>
        <v>8500</v>
      </c>
      <c r="J227" s="2">
        <f t="shared" si="91"/>
        <v>8500</v>
      </c>
      <c r="K227" s="2">
        <f t="shared" si="91"/>
        <v>8500</v>
      </c>
      <c r="L227" s="2">
        <f t="shared" si="91"/>
        <v>0</v>
      </c>
      <c r="M227" s="2">
        <f t="shared" si="91"/>
        <v>0</v>
      </c>
      <c r="N227" s="2">
        <f t="shared" si="91"/>
        <v>0</v>
      </c>
      <c r="O227" s="2">
        <f t="shared" si="91"/>
        <v>0</v>
      </c>
      <c r="P227" s="2">
        <f t="shared" si="91"/>
        <v>0</v>
      </c>
      <c r="Q227" s="2">
        <f t="shared" si="91"/>
        <v>0</v>
      </c>
      <c r="R227" s="2">
        <f t="shared" si="91"/>
        <v>0</v>
      </c>
      <c r="S227" s="2">
        <f t="shared" si="91"/>
        <v>0</v>
      </c>
      <c r="T227" s="2">
        <f t="shared" si="91"/>
        <v>0</v>
      </c>
      <c r="U227" s="2">
        <f t="shared" si="91"/>
        <v>0</v>
      </c>
      <c r="V227" s="2">
        <f t="shared" si="91"/>
        <v>0</v>
      </c>
      <c r="W227" s="2">
        <f t="shared" si="91"/>
        <v>0</v>
      </c>
      <c r="X227" s="2">
        <f t="shared" si="91"/>
        <v>0</v>
      </c>
      <c r="Y227" s="2">
        <f t="shared" si="91"/>
        <v>0</v>
      </c>
      <c r="Z227" s="2">
        <f t="shared" si="91"/>
        <v>0</v>
      </c>
      <c r="AA227" s="2">
        <f t="shared" si="91"/>
        <v>0</v>
      </c>
      <c r="AB227" s="2">
        <f t="shared" si="91"/>
        <v>0</v>
      </c>
      <c r="AC227" s="2">
        <f t="shared" si="91"/>
        <v>0</v>
      </c>
      <c r="AD227" s="2">
        <f t="shared" si="91"/>
        <v>0</v>
      </c>
      <c r="AE227" s="2">
        <f t="shared" si="91"/>
        <v>0</v>
      </c>
      <c r="AF227" s="2">
        <f t="shared" si="91"/>
        <v>0</v>
      </c>
      <c r="AG227" s="2">
        <f t="shared" si="91"/>
        <v>0</v>
      </c>
      <c r="AH227" s="2">
        <f t="shared" si="91"/>
        <v>0</v>
      </c>
      <c r="AI227" s="2">
        <f t="shared" si="91"/>
        <v>0</v>
      </c>
      <c r="AJ227" s="2">
        <f t="shared" si="91"/>
        <v>0</v>
      </c>
      <c r="AK227" s="2">
        <f t="shared" si="91"/>
        <v>0</v>
      </c>
    </row>
    <row r="228" spans="4:38" x14ac:dyDescent="0.3">
      <c r="D228" s="3"/>
      <c r="E228" t="s">
        <v>13</v>
      </c>
      <c r="F228" t="s">
        <v>7</v>
      </c>
      <c r="H228" s="2">
        <f t="shared" ref="H228:AK228" ca="1" si="92">H219</f>
        <v>428861.93922260794</v>
      </c>
      <c r="I228" s="2">
        <f t="shared" ca="1" si="92"/>
        <v>1520621.9045007327</v>
      </c>
      <c r="J228" s="2">
        <f t="shared" ca="1" si="92"/>
        <v>4355644.3867274411</v>
      </c>
      <c r="K228" s="2">
        <f t="shared" ca="1" si="92"/>
        <v>2535622.4444490382</v>
      </c>
      <c r="L228" s="2">
        <f t="shared" ca="1" si="92"/>
        <v>1547379.850715054</v>
      </c>
      <c r="M228" s="2">
        <f t="shared" ca="1" si="92"/>
        <v>450950.69935124432</v>
      </c>
      <c r="N228" s="2">
        <f t="shared" ca="1" si="92"/>
        <v>0</v>
      </c>
      <c r="O228" s="2">
        <f t="shared" ca="1" si="92"/>
        <v>0</v>
      </c>
      <c r="P228" s="2">
        <f t="shared" ca="1" si="92"/>
        <v>0</v>
      </c>
      <c r="Q228" s="2">
        <f t="shared" ca="1" si="92"/>
        <v>0</v>
      </c>
      <c r="R228" s="2">
        <f t="shared" ca="1" si="92"/>
        <v>0</v>
      </c>
      <c r="S228" s="2">
        <f t="shared" ca="1" si="92"/>
        <v>0</v>
      </c>
      <c r="T228" s="2">
        <f t="shared" ca="1" si="92"/>
        <v>0</v>
      </c>
      <c r="U228" s="2">
        <f t="shared" ca="1" si="92"/>
        <v>0</v>
      </c>
      <c r="V228" s="2">
        <f t="shared" ca="1" si="92"/>
        <v>0</v>
      </c>
      <c r="W228" s="2">
        <f t="shared" ca="1" si="92"/>
        <v>0</v>
      </c>
      <c r="X228" s="2">
        <f t="shared" ca="1" si="92"/>
        <v>0</v>
      </c>
      <c r="Y228" s="2">
        <f t="shared" ca="1" si="92"/>
        <v>0</v>
      </c>
      <c r="Z228" s="2">
        <f t="shared" ca="1" si="92"/>
        <v>0</v>
      </c>
      <c r="AA228" s="2">
        <f t="shared" ca="1" si="92"/>
        <v>0</v>
      </c>
      <c r="AB228" s="2">
        <f t="shared" ca="1" si="92"/>
        <v>0</v>
      </c>
      <c r="AC228" s="2">
        <f t="shared" ca="1" si="92"/>
        <v>0</v>
      </c>
      <c r="AD228" s="2">
        <f t="shared" ca="1" si="92"/>
        <v>0</v>
      </c>
      <c r="AE228" s="2">
        <f t="shared" ca="1" si="92"/>
        <v>0</v>
      </c>
      <c r="AF228" s="2">
        <f t="shared" ca="1" si="92"/>
        <v>0</v>
      </c>
      <c r="AG228" s="2">
        <f t="shared" ca="1" si="92"/>
        <v>0</v>
      </c>
      <c r="AH228" s="2">
        <f t="shared" ca="1" si="92"/>
        <v>0</v>
      </c>
      <c r="AI228" s="2">
        <f t="shared" ca="1" si="92"/>
        <v>0</v>
      </c>
      <c r="AJ228" s="2">
        <f t="shared" ca="1" si="92"/>
        <v>0</v>
      </c>
      <c r="AK228" s="2">
        <f t="shared" ca="1" si="92"/>
        <v>0</v>
      </c>
    </row>
    <row r="229" spans="4:38" x14ac:dyDescent="0.3">
      <c r="D229" s="3"/>
    </row>
    <row r="230" spans="4:38" x14ac:dyDescent="0.3">
      <c r="D230" s="3"/>
      <c r="E230" t="s">
        <v>14</v>
      </c>
      <c r="F230" t="s">
        <v>7</v>
      </c>
      <c r="G230" s="2">
        <f t="shared" ref="G230:AK230" si="93">SUM(G222:G228)</f>
        <v>-1613333.3333333335</v>
      </c>
      <c r="H230" s="2">
        <f t="shared" ca="1" si="93"/>
        <v>-900936.73055072548</v>
      </c>
      <c r="I230" s="2">
        <f t="shared" ca="1" si="93"/>
        <v>-774927.60183127271</v>
      </c>
      <c r="J230" s="2">
        <f t="shared" ca="1" si="93"/>
        <v>2173689.9967532307</v>
      </c>
      <c r="K230" s="2">
        <f t="shared" ca="1" si="93"/>
        <v>428078.59822424734</v>
      </c>
      <c r="L230" s="2">
        <f t="shared" ca="1" si="93"/>
        <v>1477603.5420870145</v>
      </c>
      <c r="M230" s="2">
        <f t="shared" ca="1" si="93"/>
        <v>605492.75978445518</v>
      </c>
      <c r="N230" s="2">
        <f t="shared" ca="1" si="93"/>
        <v>160618.2349752085</v>
      </c>
      <c r="O230" s="2">
        <f t="shared" ca="1" si="93"/>
        <v>166815.93300804603</v>
      </c>
      <c r="P230" s="2">
        <f t="shared" ca="1" si="93"/>
        <v>173137.58500154017</v>
      </c>
      <c r="Q230" s="2">
        <f t="shared" ca="1" si="93"/>
        <v>196252.33670157101</v>
      </c>
      <c r="R230" s="2">
        <f t="shared" ca="1" si="93"/>
        <v>202829.38343560253</v>
      </c>
      <c r="S230" s="2">
        <f t="shared" ca="1" si="93"/>
        <v>209537.97110431455</v>
      </c>
      <c r="T230" s="2">
        <f t="shared" ca="1" si="93"/>
        <v>216380.73052640079</v>
      </c>
      <c r="U230" s="2">
        <f t="shared" ca="1" si="93"/>
        <v>223360.3451369289</v>
      </c>
      <c r="V230" s="2">
        <f t="shared" ca="1" si="93"/>
        <v>230479.55203966744</v>
      </c>
      <c r="W230" s="2">
        <f t="shared" ca="1" si="93"/>
        <v>237741.14308046078</v>
      </c>
      <c r="X230" s="2">
        <f t="shared" ca="1" si="93"/>
        <v>245147.96594207006</v>
      </c>
      <c r="Y230" s="2">
        <f t="shared" ca="1" si="93"/>
        <v>252702.92526091152</v>
      </c>
      <c r="Z230" s="2">
        <f t="shared" ca="1" si="93"/>
        <v>238742.31709946311</v>
      </c>
      <c r="AA230" s="2">
        <f t="shared" ca="1" si="93"/>
        <v>246602.49677478566</v>
      </c>
      <c r="AB230" s="2">
        <f t="shared" ca="1" si="93"/>
        <v>254619.8800436148</v>
      </c>
      <c r="AC230" s="2">
        <f t="shared" ca="1" si="93"/>
        <v>262797.61097782035</v>
      </c>
      <c r="AD230" s="2">
        <f t="shared" ca="1" si="93"/>
        <v>271138.89653071028</v>
      </c>
      <c r="AE230" s="2">
        <f t="shared" ca="1" si="93"/>
        <v>279647.00779465761</v>
      </c>
      <c r="AF230" s="2">
        <f t="shared" ca="1" si="93"/>
        <v>288325.28128388408</v>
      </c>
      <c r="AG230" s="2">
        <f t="shared" ca="1" si="93"/>
        <v>377177.12024289556</v>
      </c>
      <c r="AH230" s="2">
        <f t="shared" ca="1" si="93"/>
        <v>390205.99598108686</v>
      </c>
      <c r="AI230" s="2">
        <f t="shared" ca="1" si="93"/>
        <v>401015.44923404214</v>
      </c>
      <c r="AJ230" s="2">
        <f t="shared" ca="1" si="93"/>
        <v>410409.09155205608</v>
      </c>
      <c r="AK230" s="2">
        <f t="shared" ca="1" si="93"/>
        <v>419990.60671643063</v>
      </c>
    </row>
    <row r="231" spans="4:38" x14ac:dyDescent="0.3">
      <c r="D231" s="3"/>
      <c r="E231" t="s">
        <v>15</v>
      </c>
      <c r="F231" t="s">
        <v>7</v>
      </c>
      <c r="G231" s="2">
        <f>-G230*G$18</f>
        <v>484000</v>
      </c>
      <c r="H231" s="2">
        <f t="shared" ref="H231:AK231" ca="1" si="94">-H230*H$18</f>
        <v>261271.65185971037</v>
      </c>
      <c r="I231" s="2">
        <f t="shared" ca="1" si="94"/>
        <v>216979.72851275638</v>
      </c>
      <c r="J231" s="2">
        <f t="shared" ca="1" si="94"/>
        <v>-608633.19909090467</v>
      </c>
      <c r="K231" s="2">
        <f t="shared" ca="1" si="94"/>
        <v>-119862.00750278926</v>
      </c>
      <c r="L231" s="2">
        <f t="shared" ca="1" si="94"/>
        <v>-413728.9917843641</v>
      </c>
      <c r="M231" s="2">
        <f t="shared" ca="1" si="94"/>
        <v>-169537.97273964746</v>
      </c>
      <c r="N231" s="2">
        <f t="shared" ca="1" si="94"/>
        <v>-44973.105793058385</v>
      </c>
      <c r="O231" s="2">
        <f t="shared" ca="1" si="94"/>
        <v>-46708.461242252895</v>
      </c>
      <c r="P231" s="2">
        <f t="shared" ca="1" si="94"/>
        <v>-48478.523800431249</v>
      </c>
      <c r="Q231" s="2">
        <f t="shared" ca="1" si="94"/>
        <v>-54950.654276439891</v>
      </c>
      <c r="R231" s="2">
        <f t="shared" ca="1" si="94"/>
        <v>-56792.227361968711</v>
      </c>
      <c r="S231" s="2">
        <f t="shared" ca="1" si="94"/>
        <v>-58670.631909208081</v>
      </c>
      <c r="T231" s="2">
        <f t="shared" ca="1" si="94"/>
        <v>-60586.604547392228</v>
      </c>
      <c r="U231" s="2">
        <f t="shared" ca="1" si="94"/>
        <v>-62540.896638340098</v>
      </c>
      <c r="V231" s="2">
        <f t="shared" ca="1" si="94"/>
        <v>-64534.274571106893</v>
      </c>
      <c r="W231" s="2">
        <f t="shared" ca="1" si="94"/>
        <v>-66567.520062529031</v>
      </c>
      <c r="X231" s="2">
        <f t="shared" ca="1" si="94"/>
        <v>-68641.43046377963</v>
      </c>
      <c r="Y231" s="2">
        <f t="shared" ca="1" si="94"/>
        <v>-70756.819073055231</v>
      </c>
      <c r="Z231" s="2">
        <f t="shared" ca="1" si="94"/>
        <v>-66847.848787849682</v>
      </c>
      <c r="AA231" s="2">
        <f t="shared" ca="1" si="94"/>
        <v>-69048.699096939992</v>
      </c>
      <c r="AB231" s="2">
        <f t="shared" ca="1" si="94"/>
        <v>-71293.566412212152</v>
      </c>
      <c r="AC231" s="2">
        <f t="shared" ca="1" si="94"/>
        <v>-73583.331073789712</v>
      </c>
      <c r="AD231" s="2">
        <f t="shared" ca="1" si="94"/>
        <v>-75918.891028598882</v>
      </c>
      <c r="AE231" s="2">
        <f t="shared" ca="1" si="94"/>
        <v>-78301.162182504137</v>
      </c>
      <c r="AF231" s="2">
        <f t="shared" ca="1" si="94"/>
        <v>-80731.078759487544</v>
      </c>
      <c r="AG231" s="2">
        <f t="shared" ca="1" si="94"/>
        <v>-105609.59366801077</v>
      </c>
      <c r="AH231" s="2">
        <f t="shared" ca="1" si="94"/>
        <v>-109257.67887470433</v>
      </c>
      <c r="AI231" s="2">
        <f t="shared" ca="1" si="94"/>
        <v>-112284.32578553181</v>
      </c>
      <c r="AJ231" s="2">
        <f t="shared" ca="1" si="94"/>
        <v>-114914.54563457571</v>
      </c>
      <c r="AK231" s="2">
        <f t="shared" ca="1" si="94"/>
        <v>-117597.36988060059</v>
      </c>
    </row>
    <row r="232" spans="4:38" x14ac:dyDescent="0.3">
      <c r="D232" s="3"/>
    </row>
    <row r="233" spans="4:38" x14ac:dyDescent="0.3">
      <c r="D233" s="3" t="s">
        <v>28</v>
      </c>
    </row>
    <row r="234" spans="4:38" x14ac:dyDescent="0.3">
      <c r="E234" t="s">
        <v>1</v>
      </c>
      <c r="F234" t="s">
        <v>7</v>
      </c>
      <c r="G234" s="2">
        <f t="shared" ref="G234:AK234" si="95">-G26</f>
        <v>-10900000</v>
      </c>
      <c r="H234" s="2">
        <f t="shared" si="95"/>
        <v>-4200000</v>
      </c>
      <c r="I234" s="2">
        <f t="shared" si="95"/>
        <v>-100000</v>
      </c>
      <c r="J234" s="2">
        <f t="shared" si="95"/>
        <v>-50000</v>
      </c>
      <c r="K234" s="2">
        <f t="shared" si="95"/>
        <v>0</v>
      </c>
      <c r="L234" s="2">
        <f t="shared" si="95"/>
        <v>0</v>
      </c>
      <c r="M234" s="2">
        <f t="shared" si="95"/>
        <v>0</v>
      </c>
      <c r="N234" s="2">
        <f t="shared" si="95"/>
        <v>0</v>
      </c>
      <c r="O234" s="2">
        <f t="shared" si="95"/>
        <v>0</v>
      </c>
      <c r="P234" s="2">
        <f t="shared" si="95"/>
        <v>0</v>
      </c>
      <c r="Q234" s="2">
        <f t="shared" si="95"/>
        <v>0</v>
      </c>
      <c r="R234" s="30">
        <f t="shared" si="95"/>
        <v>0</v>
      </c>
      <c r="S234" s="30">
        <f t="shared" si="95"/>
        <v>0</v>
      </c>
      <c r="T234" s="30">
        <f t="shared" si="95"/>
        <v>0</v>
      </c>
      <c r="U234" s="30">
        <f t="shared" si="95"/>
        <v>0</v>
      </c>
      <c r="V234" s="30">
        <f t="shared" si="95"/>
        <v>0</v>
      </c>
      <c r="W234" s="30">
        <f t="shared" si="95"/>
        <v>0</v>
      </c>
      <c r="X234" s="30">
        <f t="shared" si="95"/>
        <v>0</v>
      </c>
      <c r="Y234" s="30">
        <f t="shared" si="95"/>
        <v>0</v>
      </c>
      <c r="Z234" s="30">
        <f t="shared" si="95"/>
        <v>0</v>
      </c>
      <c r="AA234" s="30">
        <f t="shared" si="95"/>
        <v>0</v>
      </c>
      <c r="AB234" s="30">
        <f t="shared" si="95"/>
        <v>0</v>
      </c>
      <c r="AC234" s="30">
        <f t="shared" si="95"/>
        <v>0</v>
      </c>
      <c r="AD234" s="30">
        <f t="shared" si="95"/>
        <v>0</v>
      </c>
      <c r="AE234" s="30">
        <f t="shared" si="95"/>
        <v>0</v>
      </c>
      <c r="AF234" s="30">
        <f t="shared" si="95"/>
        <v>0</v>
      </c>
      <c r="AG234" s="30">
        <f t="shared" si="95"/>
        <v>0</v>
      </c>
      <c r="AH234" s="30">
        <f t="shared" si="95"/>
        <v>0</v>
      </c>
      <c r="AI234" s="30">
        <f t="shared" si="95"/>
        <v>0</v>
      </c>
      <c r="AJ234" s="30">
        <f t="shared" si="95"/>
        <v>0</v>
      </c>
      <c r="AK234" s="30">
        <f t="shared" si="95"/>
        <v>0</v>
      </c>
    </row>
    <row r="235" spans="4:38" x14ac:dyDescent="0.3">
      <c r="E235" t="s">
        <v>19</v>
      </c>
      <c r="F235" t="s">
        <v>7</v>
      </c>
      <c r="G235" s="2">
        <f t="shared" ref="G235:AK235" si="96">G84</f>
        <v>0</v>
      </c>
      <c r="H235" s="2">
        <f t="shared" si="96"/>
        <v>0</v>
      </c>
      <c r="I235" s="2">
        <f t="shared" si="96"/>
        <v>0</v>
      </c>
      <c r="J235" s="2">
        <f t="shared" si="96"/>
        <v>0</v>
      </c>
      <c r="K235" s="2">
        <f t="shared" si="96"/>
        <v>0</v>
      </c>
      <c r="L235" s="2">
        <f t="shared" si="96"/>
        <v>0</v>
      </c>
      <c r="M235" s="2">
        <f t="shared" si="96"/>
        <v>0</v>
      </c>
      <c r="N235" s="2">
        <f t="shared" si="96"/>
        <v>0</v>
      </c>
      <c r="O235" s="2">
        <f t="shared" si="96"/>
        <v>0</v>
      </c>
      <c r="P235" s="2">
        <f t="shared" si="96"/>
        <v>0</v>
      </c>
      <c r="Q235" s="2">
        <f t="shared" si="96"/>
        <v>1000000</v>
      </c>
      <c r="R235" s="2">
        <f t="shared" si="96"/>
        <v>0</v>
      </c>
      <c r="S235" s="2">
        <f t="shared" si="96"/>
        <v>0</v>
      </c>
      <c r="T235" s="2">
        <f t="shared" si="96"/>
        <v>0</v>
      </c>
      <c r="U235" s="2">
        <f t="shared" si="96"/>
        <v>0</v>
      </c>
      <c r="V235" s="2">
        <f t="shared" si="96"/>
        <v>0</v>
      </c>
      <c r="W235" s="2">
        <f t="shared" si="96"/>
        <v>0</v>
      </c>
      <c r="X235" s="2">
        <f t="shared" si="96"/>
        <v>0</v>
      </c>
      <c r="Y235" s="2">
        <f t="shared" si="96"/>
        <v>0</v>
      </c>
      <c r="Z235" s="2">
        <f t="shared" si="96"/>
        <v>-1300000</v>
      </c>
      <c r="AA235" s="2">
        <f t="shared" si="96"/>
        <v>0</v>
      </c>
      <c r="AB235" s="2">
        <f t="shared" si="96"/>
        <v>0</v>
      </c>
      <c r="AC235" s="2">
        <f t="shared" si="96"/>
        <v>0</v>
      </c>
      <c r="AD235" s="2">
        <f t="shared" si="96"/>
        <v>0</v>
      </c>
      <c r="AE235" s="2">
        <f t="shared" si="96"/>
        <v>0</v>
      </c>
      <c r="AF235" s="2">
        <f t="shared" si="96"/>
        <v>0</v>
      </c>
      <c r="AG235" s="2">
        <f t="shared" si="96"/>
        <v>0</v>
      </c>
      <c r="AH235" s="2">
        <f t="shared" si="96"/>
        <v>0</v>
      </c>
      <c r="AI235" s="2">
        <f t="shared" si="96"/>
        <v>0</v>
      </c>
      <c r="AJ235" s="2">
        <f t="shared" si="96"/>
        <v>0</v>
      </c>
      <c r="AK235" s="2">
        <f t="shared" si="96"/>
        <v>0</v>
      </c>
    </row>
    <row r="236" spans="4:38" x14ac:dyDescent="0.3">
      <c r="E236" t="s">
        <v>110</v>
      </c>
      <c r="F236" t="s">
        <v>7</v>
      </c>
      <c r="G236" s="2">
        <f t="shared" ref="G236:AK236" si="97">G53</f>
        <v>1000000</v>
      </c>
      <c r="H236" s="2">
        <f t="shared" si="97"/>
        <v>1000000</v>
      </c>
      <c r="I236" s="2">
        <f t="shared" si="97"/>
        <v>0</v>
      </c>
      <c r="J236" s="2">
        <f t="shared" si="97"/>
        <v>0</v>
      </c>
      <c r="K236" s="2">
        <f t="shared" si="97"/>
        <v>0</v>
      </c>
      <c r="L236" s="2">
        <f t="shared" si="97"/>
        <v>0</v>
      </c>
      <c r="M236" s="2">
        <f t="shared" si="97"/>
        <v>0</v>
      </c>
      <c r="N236" s="2">
        <f t="shared" si="97"/>
        <v>0</v>
      </c>
      <c r="O236" s="2">
        <f t="shared" si="97"/>
        <v>0</v>
      </c>
      <c r="P236" s="2">
        <f t="shared" si="97"/>
        <v>0</v>
      </c>
      <c r="Q236" s="2">
        <f t="shared" si="97"/>
        <v>0</v>
      </c>
      <c r="R236" s="2">
        <f t="shared" si="97"/>
        <v>0</v>
      </c>
      <c r="S236" s="2">
        <f t="shared" si="97"/>
        <v>0</v>
      </c>
      <c r="T236" s="2">
        <f t="shared" si="97"/>
        <v>0</v>
      </c>
      <c r="U236" s="2">
        <f t="shared" si="97"/>
        <v>0</v>
      </c>
      <c r="V236" s="2">
        <f t="shared" si="97"/>
        <v>0</v>
      </c>
      <c r="W236" s="2">
        <f t="shared" si="97"/>
        <v>0</v>
      </c>
      <c r="X236" s="2">
        <f t="shared" si="97"/>
        <v>0</v>
      </c>
      <c r="Y236" s="2">
        <f t="shared" si="97"/>
        <v>0</v>
      </c>
      <c r="Z236" s="2">
        <f t="shared" si="97"/>
        <v>0</v>
      </c>
      <c r="AA236" s="2">
        <f t="shared" si="97"/>
        <v>0</v>
      </c>
      <c r="AB236" s="2">
        <f t="shared" si="97"/>
        <v>0</v>
      </c>
      <c r="AC236" s="2">
        <f t="shared" si="97"/>
        <v>0</v>
      </c>
      <c r="AD236" s="2">
        <f t="shared" si="97"/>
        <v>0</v>
      </c>
      <c r="AE236" s="2">
        <f t="shared" si="97"/>
        <v>0</v>
      </c>
      <c r="AF236" s="2">
        <f t="shared" si="97"/>
        <v>0</v>
      </c>
      <c r="AG236" s="2">
        <f t="shared" si="97"/>
        <v>0</v>
      </c>
      <c r="AH236" s="2">
        <f t="shared" si="97"/>
        <v>0</v>
      </c>
      <c r="AI236" s="2">
        <f t="shared" si="97"/>
        <v>0</v>
      </c>
      <c r="AJ236" s="2">
        <f t="shared" si="97"/>
        <v>0</v>
      </c>
      <c r="AK236" s="2">
        <f t="shared" si="97"/>
        <v>0</v>
      </c>
    </row>
    <row r="237" spans="4:38" x14ac:dyDescent="0.3">
      <c r="E237" t="s">
        <v>11</v>
      </c>
      <c r="F237" t="s">
        <v>7</v>
      </c>
      <c r="G237" s="2">
        <f t="shared" ref="G237:AK237" si="98">G177</f>
        <v>0</v>
      </c>
      <c r="H237" s="2">
        <f t="shared" si="98"/>
        <v>14392.169400000001</v>
      </c>
      <c r="I237" s="2">
        <f t="shared" si="98"/>
        <v>68298.483556079998</v>
      </c>
      <c r="J237" s="2">
        <f t="shared" si="98"/>
        <v>228370.23947059643</v>
      </c>
      <c r="K237" s="2">
        <f t="shared" si="98"/>
        <v>328049.34054932697</v>
      </c>
      <c r="L237" s="2">
        <f t="shared" si="98"/>
        <v>391585.95232353039</v>
      </c>
      <c r="M237" s="2">
        <f t="shared" si="98"/>
        <v>416021.99635928142</v>
      </c>
      <c r="N237" s="2">
        <f t="shared" si="98"/>
        <v>424342.43628646707</v>
      </c>
      <c r="O237" s="2">
        <f t="shared" si="98"/>
        <v>432829.28501219646</v>
      </c>
      <c r="P237" s="2">
        <f t="shared" si="98"/>
        <v>441485.87071244029</v>
      </c>
      <c r="Q237" s="2">
        <f t="shared" si="98"/>
        <v>450315.58812668914</v>
      </c>
      <c r="R237" s="2">
        <f t="shared" si="98"/>
        <v>459321.89988922299</v>
      </c>
      <c r="S237" s="2">
        <f t="shared" si="98"/>
        <v>468508.33788700739</v>
      </c>
      <c r="T237" s="2">
        <f t="shared" si="98"/>
        <v>477878.50464474753</v>
      </c>
      <c r="U237" s="2">
        <f t="shared" si="98"/>
        <v>487436.07473764254</v>
      </c>
      <c r="V237" s="2">
        <f t="shared" si="98"/>
        <v>497184.79623239534</v>
      </c>
      <c r="W237" s="2">
        <f t="shared" si="98"/>
        <v>507128.49215704325</v>
      </c>
      <c r="X237" s="2">
        <f t="shared" si="98"/>
        <v>517271.0620001842</v>
      </c>
      <c r="Y237" s="2">
        <f t="shared" si="98"/>
        <v>527616.48324018787</v>
      </c>
      <c r="Z237" s="2">
        <f t="shared" si="98"/>
        <v>538168.81290499168</v>
      </c>
      <c r="AA237" s="2">
        <f t="shared" si="98"/>
        <v>548932.18916309148</v>
      </c>
      <c r="AB237" s="2">
        <f t="shared" si="98"/>
        <v>559910.83294635336</v>
      </c>
      <c r="AC237" s="2">
        <f t="shared" si="98"/>
        <v>571109.04960528039</v>
      </c>
      <c r="AD237" s="2">
        <f t="shared" si="98"/>
        <v>582531.23059738614</v>
      </c>
      <c r="AE237" s="2">
        <f t="shared" si="98"/>
        <v>594181.85520933371</v>
      </c>
      <c r="AF237" s="2">
        <f t="shared" si="98"/>
        <v>606065.4923135204</v>
      </c>
      <c r="AG237" s="2">
        <f t="shared" si="98"/>
        <v>618186.80215979076</v>
      </c>
      <c r="AH237" s="2">
        <f t="shared" si="98"/>
        <v>630550.53820298659</v>
      </c>
      <c r="AI237" s="2">
        <f t="shared" si="98"/>
        <v>643161.54896704655</v>
      </c>
      <c r="AJ237" s="2">
        <f t="shared" si="98"/>
        <v>656024.77994638728</v>
      </c>
      <c r="AK237" s="2">
        <f t="shared" si="98"/>
        <v>669145.27554531512</v>
      </c>
      <c r="AL237" s="2">
        <f t="shared" ref="AL237:AL241" si="99">IF(AF237=0,0,IF($G$15&gt;(AK237/AF237)^(1/5)-1+2%,AK237*(AK237/AF237)^(1/5)/($G$15-((AK237/AF237)^(1/5)-1)),AK237*(1+$G$14)/$G$16))</f>
        <v>13650563.621124433</v>
      </c>
    </row>
    <row r="238" spans="4:38" x14ac:dyDescent="0.3">
      <c r="E238" t="s">
        <v>58</v>
      </c>
      <c r="F238" t="s">
        <v>7</v>
      </c>
      <c r="G238" s="2">
        <f t="shared" ref="G238:AK238" si="100">G224</f>
        <v>0</v>
      </c>
      <c r="H238" s="2">
        <f t="shared" si="100"/>
        <v>-8792.8087999999989</v>
      </c>
      <c r="I238" s="2">
        <f t="shared" si="100"/>
        <v>-22387.85687408</v>
      </c>
      <c r="J238" s="2">
        <f t="shared" si="100"/>
        <v>-60899.759753991304</v>
      </c>
      <c r="K238" s="2">
        <f t="shared" si="100"/>
        <v>-82384.587761316914</v>
      </c>
      <c r="L238" s="2">
        <f t="shared" si="100"/>
        <v>-97295.532256364342</v>
      </c>
      <c r="M238" s="2">
        <f t="shared" si="100"/>
        <v>-103035.87655709664</v>
      </c>
      <c r="N238" s="2">
        <f t="shared" si="100"/>
        <v>-104996.59408823856</v>
      </c>
      <c r="O238" s="2">
        <f t="shared" si="100"/>
        <v>-106996.52597000333</v>
      </c>
      <c r="P238" s="2">
        <f t="shared" si="100"/>
        <v>-109036.45648940341</v>
      </c>
      <c r="Q238" s="2">
        <f t="shared" si="100"/>
        <v>-111117.18561919148</v>
      </c>
      <c r="R238" s="2">
        <f t="shared" si="100"/>
        <v>-113239.52933157532</v>
      </c>
      <c r="S238" s="2">
        <f t="shared" si="100"/>
        <v>-115404.31991820682</v>
      </c>
      <c r="T238" s="2">
        <f t="shared" si="100"/>
        <v>-117612.40631657097</v>
      </c>
      <c r="U238" s="2">
        <f t="shared" si="100"/>
        <v>-119864.65444290238</v>
      </c>
      <c r="V238" s="2">
        <f t="shared" si="100"/>
        <v>-122161.94753176044</v>
      </c>
      <c r="W238" s="2">
        <f t="shared" si="100"/>
        <v>-124505.18648239564</v>
      </c>
      <c r="X238" s="2">
        <f t="shared" si="100"/>
        <v>-126895.29021204356</v>
      </c>
      <c r="Y238" s="2">
        <f t="shared" si="100"/>
        <v>-129333.19601628442</v>
      </c>
      <c r="Z238" s="2">
        <f t="shared" si="100"/>
        <v>-131819.8599366101</v>
      </c>
      <c r="AA238" s="2">
        <f t="shared" si="100"/>
        <v>-134356.25713534234</v>
      </c>
      <c r="AB238" s="2">
        <f t="shared" si="100"/>
        <v>-136943.38227804916</v>
      </c>
      <c r="AC238" s="2">
        <f t="shared" si="100"/>
        <v>-139582.24992361016</v>
      </c>
      <c r="AD238" s="2">
        <f t="shared" si="100"/>
        <v>-142273.89492208234</v>
      </c>
      <c r="AE238" s="2">
        <f t="shared" si="100"/>
        <v>-145019.372820524</v>
      </c>
      <c r="AF238" s="2">
        <f t="shared" si="100"/>
        <v>-147819.76027693448</v>
      </c>
      <c r="AG238" s="2">
        <f t="shared" si="100"/>
        <v>-150676.15548247317</v>
      </c>
      <c r="AH238" s="2">
        <f t="shared" si="100"/>
        <v>-153589.67859212265</v>
      </c>
      <c r="AI238" s="2">
        <f t="shared" si="100"/>
        <v>-156561.47216396511</v>
      </c>
      <c r="AJ238" s="2">
        <f t="shared" si="100"/>
        <v>-159592.70160724441</v>
      </c>
      <c r="AK238" s="2">
        <f t="shared" si="100"/>
        <v>-162684.55563938929</v>
      </c>
      <c r="AL238" s="2">
        <f t="shared" si="99"/>
        <v>-3273997.578677299</v>
      </c>
    </row>
    <row r="239" spans="4:38" x14ac:dyDescent="0.3">
      <c r="E239" t="s">
        <v>10</v>
      </c>
      <c r="F239" t="s">
        <v>7</v>
      </c>
      <c r="G239" s="2">
        <f t="shared" ref="G239:AK239" si="101">-G200</f>
        <v>0</v>
      </c>
      <c r="H239" s="2">
        <f t="shared" si="101"/>
        <v>-10564.697039999999</v>
      </c>
      <c r="I239" s="2">
        <f t="shared" si="101"/>
        <v>-12626.799680672</v>
      </c>
      <c r="J239" s="2">
        <f t="shared" si="101"/>
        <v>-18658.203024148788</v>
      </c>
      <c r="K239" s="2">
        <f t="shared" si="101"/>
        <v>-22441.932346134061</v>
      </c>
      <c r="L239" s="2">
        <f t="shared" si="101"/>
        <v>-24800.062028538661</v>
      </c>
      <c r="M239" s="2">
        <f t="shared" si="101"/>
        <v>-19177.392702307025</v>
      </c>
      <c r="N239" s="2">
        <f t="shared" si="101"/>
        <v>-19460.940556353165</v>
      </c>
      <c r="O239" s="2">
        <f t="shared" si="101"/>
        <v>-19750.159367480228</v>
      </c>
      <c r="P239" s="2">
        <f t="shared" si="101"/>
        <v>-20045.162554829833</v>
      </c>
      <c r="Q239" s="2">
        <f t="shared" si="101"/>
        <v>-20346.065805926431</v>
      </c>
      <c r="R239" s="2">
        <f t="shared" si="101"/>
        <v>-20652.987122044957</v>
      </c>
      <c r="S239" s="2">
        <f t="shared" si="101"/>
        <v>-20966.046864485859</v>
      </c>
      <c r="T239" s="2">
        <f t="shared" si="101"/>
        <v>-21285.367801775577</v>
      </c>
      <c r="U239" s="2">
        <f t="shared" si="101"/>
        <v>-21611.07515781109</v>
      </c>
      <c r="V239" s="2">
        <f t="shared" si="101"/>
        <v>-21943.296660967309</v>
      </c>
      <c r="W239" s="2">
        <f t="shared" si="101"/>
        <v>-22282.162594186655</v>
      </c>
      <c r="X239" s="2">
        <f t="shared" si="101"/>
        <v>-22627.805846070391</v>
      </c>
      <c r="Y239" s="2">
        <f t="shared" si="101"/>
        <v>-22980.361962991796</v>
      </c>
      <c r="Z239" s="2">
        <f t="shared" si="101"/>
        <v>-23339.969202251632</v>
      </c>
      <c r="AA239" s="2">
        <f t="shared" si="101"/>
        <v>-23706.768586296668</v>
      </c>
      <c r="AB239" s="2">
        <f t="shared" si="101"/>
        <v>-24080.903958022602</v>
      </c>
      <c r="AC239" s="2">
        <f t="shared" si="101"/>
        <v>-24462.522037183055</v>
      </c>
      <c r="AD239" s="2">
        <f t="shared" si="101"/>
        <v>-24851.772477926716</v>
      </c>
      <c r="AE239" s="2">
        <f t="shared" si="101"/>
        <v>-25248.807927485253</v>
      </c>
      <c r="AF239" s="2">
        <f t="shared" si="101"/>
        <v>-25653.784086034957</v>
      </c>
      <c r="AG239" s="2">
        <f t="shared" si="101"/>
        <v>-26066.859767755654</v>
      </c>
      <c r="AH239" s="2">
        <f t="shared" si="101"/>
        <v>-26488.196963110768</v>
      </c>
      <c r="AI239" s="2">
        <f t="shared" si="101"/>
        <v>-26917.960902372983</v>
      </c>
      <c r="AJ239" s="2">
        <f t="shared" si="101"/>
        <v>-27356.320120420445</v>
      </c>
      <c r="AK239" s="2">
        <f t="shared" si="101"/>
        <v>-27803.446522828854</v>
      </c>
      <c r="AL239" s="2">
        <f t="shared" si="99"/>
        <v>-525411.33474653843</v>
      </c>
    </row>
    <row r="240" spans="4:38" x14ac:dyDescent="0.3">
      <c r="E240" t="s">
        <v>48</v>
      </c>
      <c r="F240" t="s">
        <v>7</v>
      </c>
      <c r="G240" s="2">
        <f t="shared" ref="G240:AK240" si="102">G207</f>
        <v>0</v>
      </c>
      <c r="H240" s="2">
        <f t="shared" si="102"/>
        <v>8500</v>
      </c>
      <c r="I240" s="2">
        <f t="shared" si="102"/>
        <v>8500</v>
      </c>
      <c r="J240" s="2">
        <f t="shared" si="102"/>
        <v>8500</v>
      </c>
      <c r="K240" s="2">
        <f t="shared" si="102"/>
        <v>8500</v>
      </c>
      <c r="L240" s="2">
        <f t="shared" si="102"/>
        <v>0</v>
      </c>
      <c r="M240" s="2">
        <f t="shared" si="102"/>
        <v>0</v>
      </c>
      <c r="N240" s="2">
        <f t="shared" si="102"/>
        <v>0</v>
      </c>
      <c r="O240" s="2">
        <f t="shared" si="102"/>
        <v>0</v>
      </c>
      <c r="P240" s="2">
        <f t="shared" si="102"/>
        <v>0</v>
      </c>
      <c r="Q240" s="2">
        <f t="shared" si="102"/>
        <v>0</v>
      </c>
      <c r="R240" s="2">
        <f t="shared" si="102"/>
        <v>0</v>
      </c>
      <c r="S240" s="2">
        <f t="shared" si="102"/>
        <v>0</v>
      </c>
      <c r="T240" s="2">
        <f t="shared" si="102"/>
        <v>0</v>
      </c>
      <c r="U240" s="2">
        <f t="shared" si="102"/>
        <v>0</v>
      </c>
      <c r="V240" s="2">
        <f t="shared" si="102"/>
        <v>0</v>
      </c>
      <c r="W240" s="2">
        <f t="shared" si="102"/>
        <v>0</v>
      </c>
      <c r="X240" s="2">
        <f t="shared" si="102"/>
        <v>0</v>
      </c>
      <c r="Y240" s="2">
        <f t="shared" si="102"/>
        <v>0</v>
      </c>
      <c r="Z240" s="2">
        <f t="shared" si="102"/>
        <v>0</v>
      </c>
      <c r="AA240" s="2">
        <f t="shared" si="102"/>
        <v>0</v>
      </c>
      <c r="AB240" s="2">
        <f t="shared" si="102"/>
        <v>0</v>
      </c>
      <c r="AC240" s="2">
        <f t="shared" si="102"/>
        <v>0</v>
      </c>
      <c r="AD240" s="2">
        <f t="shared" si="102"/>
        <v>0</v>
      </c>
      <c r="AE240" s="2">
        <f t="shared" si="102"/>
        <v>0</v>
      </c>
      <c r="AF240" s="2">
        <f t="shared" si="102"/>
        <v>0</v>
      </c>
      <c r="AG240" s="2">
        <f t="shared" si="102"/>
        <v>0</v>
      </c>
      <c r="AH240" s="2">
        <f t="shared" si="102"/>
        <v>0</v>
      </c>
      <c r="AI240" s="2">
        <f t="shared" si="102"/>
        <v>0</v>
      </c>
      <c r="AJ240" s="2">
        <f t="shared" si="102"/>
        <v>0</v>
      </c>
      <c r="AK240" s="2">
        <f t="shared" si="102"/>
        <v>0</v>
      </c>
      <c r="AL240" s="2">
        <f t="shared" si="99"/>
        <v>0</v>
      </c>
    </row>
    <row r="241" spans="3:40" x14ac:dyDescent="0.3">
      <c r="E241" t="s">
        <v>49</v>
      </c>
      <c r="F241" t="s">
        <v>7</v>
      </c>
      <c r="G241" s="2">
        <f t="shared" ref="G241:AK241" si="103">G214</f>
        <v>0</v>
      </c>
      <c r="H241" s="2">
        <f t="shared" si="103"/>
        <v>85</v>
      </c>
      <c r="I241" s="2">
        <f t="shared" si="103"/>
        <v>85</v>
      </c>
      <c r="J241" s="2">
        <f t="shared" si="103"/>
        <v>85</v>
      </c>
      <c r="K241" s="2">
        <f t="shared" si="103"/>
        <v>85</v>
      </c>
      <c r="L241" s="2">
        <f t="shared" si="103"/>
        <v>85</v>
      </c>
      <c r="M241" s="2">
        <f t="shared" si="103"/>
        <v>85</v>
      </c>
      <c r="N241" s="2">
        <f t="shared" si="103"/>
        <v>85</v>
      </c>
      <c r="O241" s="2">
        <f t="shared" si="103"/>
        <v>85</v>
      </c>
      <c r="P241" s="2">
        <f t="shared" si="103"/>
        <v>85</v>
      </c>
      <c r="Q241" s="2">
        <f t="shared" si="103"/>
        <v>85</v>
      </c>
      <c r="R241" s="2">
        <f t="shared" si="103"/>
        <v>85</v>
      </c>
      <c r="S241" s="2">
        <f t="shared" si="103"/>
        <v>85</v>
      </c>
      <c r="T241" s="2">
        <f t="shared" si="103"/>
        <v>85</v>
      </c>
      <c r="U241" s="2">
        <f t="shared" si="103"/>
        <v>85</v>
      </c>
      <c r="V241" s="2">
        <f t="shared" si="103"/>
        <v>85</v>
      </c>
      <c r="W241" s="2">
        <f t="shared" si="103"/>
        <v>85</v>
      </c>
      <c r="X241" s="2">
        <f t="shared" si="103"/>
        <v>85</v>
      </c>
      <c r="Y241" s="2">
        <f t="shared" si="103"/>
        <v>85</v>
      </c>
      <c r="Z241" s="2">
        <f t="shared" si="103"/>
        <v>85</v>
      </c>
      <c r="AA241" s="2">
        <f t="shared" si="103"/>
        <v>85</v>
      </c>
      <c r="AB241" s="2">
        <f t="shared" si="103"/>
        <v>85</v>
      </c>
      <c r="AC241" s="2">
        <f t="shared" si="103"/>
        <v>85</v>
      </c>
      <c r="AD241" s="2">
        <f t="shared" si="103"/>
        <v>85</v>
      </c>
      <c r="AE241" s="2">
        <f t="shared" si="103"/>
        <v>85</v>
      </c>
      <c r="AF241" s="2">
        <f t="shared" si="103"/>
        <v>85</v>
      </c>
      <c r="AG241" s="2">
        <f t="shared" si="103"/>
        <v>85</v>
      </c>
      <c r="AH241" s="2">
        <f t="shared" si="103"/>
        <v>85</v>
      </c>
      <c r="AI241" s="2">
        <f t="shared" si="103"/>
        <v>85</v>
      </c>
      <c r="AJ241" s="2">
        <f t="shared" si="103"/>
        <v>85</v>
      </c>
      <c r="AK241" s="2">
        <f t="shared" si="103"/>
        <v>85</v>
      </c>
      <c r="AL241" s="2">
        <f t="shared" si="99"/>
        <v>1214.2857142857142</v>
      </c>
    </row>
    <row r="242" spans="3:40" x14ac:dyDescent="0.3">
      <c r="E242" t="s">
        <v>20</v>
      </c>
      <c r="F242" t="s">
        <v>7</v>
      </c>
      <c r="G242" s="2">
        <f t="shared" ref="G242:AK242" si="104">G231</f>
        <v>484000</v>
      </c>
      <c r="H242" s="2">
        <f t="shared" ca="1" si="104"/>
        <v>261271.65185971037</v>
      </c>
      <c r="I242" s="2">
        <f t="shared" ca="1" si="104"/>
        <v>216979.72851275638</v>
      </c>
      <c r="J242" s="2">
        <f t="shared" ca="1" si="104"/>
        <v>-608633.19909090467</v>
      </c>
      <c r="K242" s="2">
        <f t="shared" ca="1" si="104"/>
        <v>-119862.00750278926</v>
      </c>
      <c r="L242" s="2">
        <f t="shared" ca="1" si="104"/>
        <v>-413728.9917843641</v>
      </c>
      <c r="M242" s="2">
        <f t="shared" ca="1" si="104"/>
        <v>-169537.97273964746</v>
      </c>
      <c r="N242" s="2">
        <f t="shared" ca="1" si="104"/>
        <v>-44973.105793058385</v>
      </c>
      <c r="O242" s="2">
        <f t="shared" ca="1" si="104"/>
        <v>-46708.461242252895</v>
      </c>
      <c r="P242" s="2">
        <f t="shared" ca="1" si="104"/>
        <v>-48478.523800431249</v>
      </c>
      <c r="Q242" s="2">
        <f t="shared" ca="1" si="104"/>
        <v>-54950.654276439891</v>
      </c>
      <c r="R242" s="2">
        <f t="shared" ca="1" si="104"/>
        <v>-56792.227361968711</v>
      </c>
      <c r="S242" s="2">
        <f t="shared" ca="1" si="104"/>
        <v>-58670.631909208081</v>
      </c>
      <c r="T242" s="2">
        <f t="shared" ca="1" si="104"/>
        <v>-60586.604547392228</v>
      </c>
      <c r="U242" s="2">
        <f t="shared" ca="1" si="104"/>
        <v>-62540.896638340098</v>
      </c>
      <c r="V242" s="2">
        <f t="shared" ca="1" si="104"/>
        <v>-64534.274571106893</v>
      </c>
      <c r="W242" s="2">
        <f t="shared" ca="1" si="104"/>
        <v>-66567.520062529031</v>
      </c>
      <c r="X242" s="2">
        <f t="shared" ca="1" si="104"/>
        <v>-68641.43046377963</v>
      </c>
      <c r="Y242" s="2">
        <f t="shared" ca="1" si="104"/>
        <v>-70756.819073055231</v>
      </c>
      <c r="Z242" s="2">
        <f t="shared" ca="1" si="104"/>
        <v>-66847.848787849682</v>
      </c>
      <c r="AA242" s="2">
        <f t="shared" ca="1" si="104"/>
        <v>-69048.699096939992</v>
      </c>
      <c r="AB242" s="2">
        <f t="shared" ca="1" si="104"/>
        <v>-71293.566412212152</v>
      </c>
      <c r="AC242" s="2">
        <f t="shared" ca="1" si="104"/>
        <v>-73583.331073789712</v>
      </c>
      <c r="AD242" s="2">
        <f t="shared" ca="1" si="104"/>
        <v>-75918.891028598882</v>
      </c>
      <c r="AE242" s="2">
        <f t="shared" ca="1" si="104"/>
        <v>-78301.162182504137</v>
      </c>
      <c r="AF242" s="2">
        <f t="shared" ca="1" si="104"/>
        <v>-80731.078759487544</v>
      </c>
      <c r="AG242" s="2">
        <f t="shared" ca="1" si="104"/>
        <v>-105609.59366801077</v>
      </c>
      <c r="AH242" s="2">
        <f t="shared" ca="1" si="104"/>
        <v>-109257.67887470433</v>
      </c>
      <c r="AI242" s="2">
        <f t="shared" ca="1" si="104"/>
        <v>-112284.32578553181</v>
      </c>
      <c r="AJ242" s="2">
        <f t="shared" ca="1" si="104"/>
        <v>-114914.54563457571</v>
      </c>
      <c r="AK242" s="2">
        <f t="shared" ca="1" si="104"/>
        <v>-117597.36988060059</v>
      </c>
      <c r="AL242" s="2">
        <f ca="1">IF(AF242=0,0,IF($G$15&gt;(AK242/AF242)^(1/5)-1+2%,AK242*(AK242/AF242)^(1/5)/($G$15-((AK242/AF242)^(1/5)-1)),AK242*(1+$G$14)/$G$16))</f>
        <v>-2446966.0724755349</v>
      </c>
      <c r="AN242" s="19"/>
    </row>
    <row r="243" spans="3:40" x14ac:dyDescent="0.3">
      <c r="E243" t="s">
        <v>174</v>
      </c>
      <c r="F243" t="s">
        <v>7</v>
      </c>
      <c r="G243" s="2">
        <f>-$G$17*G242</f>
        <v>-242000</v>
      </c>
      <c r="H243" s="2">
        <f t="shared" ref="H243:AK243" ca="1" si="105">-$G$17*H242</f>
        <v>-130635.82592985519</v>
      </c>
      <c r="I243" s="2">
        <f t="shared" ca="1" si="105"/>
        <v>-108489.86425637819</v>
      </c>
      <c r="J243" s="2">
        <f t="shared" ca="1" si="105"/>
        <v>304316.59954545234</v>
      </c>
      <c r="K243" s="2">
        <f t="shared" ca="1" si="105"/>
        <v>59931.00375139463</v>
      </c>
      <c r="L243" s="2">
        <f t="shared" ca="1" si="105"/>
        <v>206864.49589218205</v>
      </c>
      <c r="M243" s="2">
        <f t="shared" ca="1" si="105"/>
        <v>84768.986369823731</v>
      </c>
      <c r="N243" s="2">
        <f t="shared" ca="1" si="105"/>
        <v>22486.552896529192</v>
      </c>
      <c r="O243" s="2">
        <f t="shared" ca="1" si="105"/>
        <v>23354.230621126448</v>
      </c>
      <c r="P243" s="2">
        <f t="shared" ca="1" si="105"/>
        <v>24239.261900215624</v>
      </c>
      <c r="Q243" s="2">
        <f t="shared" ca="1" si="105"/>
        <v>27475.327138219945</v>
      </c>
      <c r="R243" s="2">
        <f t="shared" ca="1" si="105"/>
        <v>28396.113680984356</v>
      </c>
      <c r="S243" s="2">
        <f t="shared" ca="1" si="105"/>
        <v>29335.315954604041</v>
      </c>
      <c r="T243" s="2">
        <f t="shared" ca="1" si="105"/>
        <v>30293.302273696114</v>
      </c>
      <c r="U243" s="2">
        <f t="shared" ca="1" si="105"/>
        <v>31270.448319170049</v>
      </c>
      <c r="V243" s="2">
        <f t="shared" ca="1" si="105"/>
        <v>32267.137285553446</v>
      </c>
      <c r="W243" s="2">
        <f t="shared" ca="1" si="105"/>
        <v>33283.760031264515</v>
      </c>
      <c r="X243" s="2">
        <f t="shared" ca="1" si="105"/>
        <v>34320.715231889815</v>
      </c>
      <c r="Y243" s="2">
        <f t="shared" ca="1" si="105"/>
        <v>35378.409536527615</v>
      </c>
      <c r="Z243" s="2">
        <f t="shared" ca="1" si="105"/>
        <v>33423.924393924841</v>
      </c>
      <c r="AA243" s="2">
        <f t="shared" ca="1" si="105"/>
        <v>34524.349548469996</v>
      </c>
      <c r="AB243" s="2">
        <f t="shared" ca="1" si="105"/>
        <v>35646.783206106076</v>
      </c>
      <c r="AC243" s="2">
        <f t="shared" ca="1" si="105"/>
        <v>36791.665536894856</v>
      </c>
      <c r="AD243" s="2">
        <f t="shared" ca="1" si="105"/>
        <v>37959.445514299441</v>
      </c>
      <c r="AE243" s="2">
        <f t="shared" ca="1" si="105"/>
        <v>39150.581091252068</v>
      </c>
      <c r="AF243" s="2">
        <f t="shared" ca="1" si="105"/>
        <v>40365.539379743772</v>
      </c>
      <c r="AG243" s="2">
        <f t="shared" ca="1" si="105"/>
        <v>52804.796834005385</v>
      </c>
      <c r="AH243" s="2">
        <f t="shared" ca="1" si="105"/>
        <v>54628.839437352166</v>
      </c>
      <c r="AI243" s="2">
        <f t="shared" ca="1" si="105"/>
        <v>56142.162892765904</v>
      </c>
      <c r="AJ243" s="2">
        <f t="shared" ca="1" si="105"/>
        <v>57457.272817287856</v>
      </c>
      <c r="AK243" s="2">
        <f t="shared" ca="1" si="105"/>
        <v>58798.684940300293</v>
      </c>
      <c r="AL243" s="2">
        <f t="shared" ref="AL243" ca="1" si="106">IF(AF243=0,0,IF($G$15&gt;(AK243/AF243)^(1/5)-1+2%,AK243*(AK243/AF243)^(1/5)/($G$15-((AK243/AF243)^(1/5)-1)),AK243*(1+$G$14)/$G$16))</f>
        <v>1223483.0362377674</v>
      </c>
    </row>
    <row r="244" spans="3:40" x14ac:dyDescent="0.3">
      <c r="E244" t="s">
        <v>23</v>
      </c>
      <c r="F244" t="s">
        <v>7</v>
      </c>
      <c r="G244" s="2">
        <f>SUM(G234:G243)</f>
        <v>-9658000</v>
      </c>
      <c r="H244" s="2">
        <f t="shared" ref="H244:AL244" ca="1" si="107">SUM(H234:H243)</f>
        <v>-3065744.5105101443</v>
      </c>
      <c r="I244" s="2">
        <f t="shared" ca="1" si="107"/>
        <v>50358.691257706188</v>
      </c>
      <c r="J244" s="2">
        <f t="shared" ca="1" si="107"/>
        <v>-196919.322852996</v>
      </c>
      <c r="K244" s="2">
        <f t="shared" ca="1" si="107"/>
        <v>171876.81669048136</v>
      </c>
      <c r="L244" s="2">
        <f t="shared" ca="1" si="107"/>
        <v>62710.862146445317</v>
      </c>
      <c r="M244" s="2">
        <f t="shared" ca="1" si="107"/>
        <v>209124.74073005398</v>
      </c>
      <c r="N244" s="2">
        <f t="shared" ca="1" si="107"/>
        <v>277483.34874534613</v>
      </c>
      <c r="O244" s="2">
        <f t="shared" ca="1" si="107"/>
        <v>282813.36905358639</v>
      </c>
      <c r="P244" s="2">
        <f t="shared" ca="1" si="107"/>
        <v>288249.98976799141</v>
      </c>
      <c r="Q244" s="2">
        <f t="shared" ca="1" si="107"/>
        <v>1291462.0095633513</v>
      </c>
      <c r="R244" s="2">
        <f t="shared" ca="1" si="107"/>
        <v>297118.26975461835</v>
      </c>
      <c r="S244" s="2">
        <f t="shared" ca="1" si="107"/>
        <v>302887.65514971071</v>
      </c>
      <c r="T244" s="2">
        <f t="shared" ca="1" si="107"/>
        <v>308772.42825270485</v>
      </c>
      <c r="U244" s="2">
        <f t="shared" ca="1" si="107"/>
        <v>314774.89681775903</v>
      </c>
      <c r="V244" s="2">
        <f t="shared" ca="1" si="107"/>
        <v>320897.41475411417</v>
      </c>
      <c r="W244" s="2">
        <f t="shared" ca="1" si="107"/>
        <v>327142.38304919645</v>
      </c>
      <c r="X244" s="2">
        <f t="shared" ca="1" si="107"/>
        <v>333512.25071018044</v>
      </c>
      <c r="Y244" s="2">
        <f t="shared" ca="1" si="107"/>
        <v>340009.51572438411</v>
      </c>
      <c r="Z244" s="2">
        <f t="shared" ca="1" si="107"/>
        <v>-950329.94062779483</v>
      </c>
      <c r="AA244" s="2">
        <f t="shared" ca="1" si="107"/>
        <v>356429.81389298249</v>
      </c>
      <c r="AB244" s="2">
        <f t="shared" ca="1" si="107"/>
        <v>363324.76350417559</v>
      </c>
      <c r="AC244" s="2">
        <f t="shared" ca="1" si="107"/>
        <v>370357.61210759234</v>
      </c>
      <c r="AD244" s="2">
        <f t="shared" ca="1" si="107"/>
        <v>377531.1176830777</v>
      </c>
      <c r="AE244" s="2">
        <f t="shared" ca="1" si="107"/>
        <v>384848.09337007231</v>
      </c>
      <c r="AF244" s="2">
        <f t="shared" ca="1" si="107"/>
        <v>392311.40857080719</v>
      </c>
      <c r="AG244" s="2">
        <f t="shared" ca="1" si="107"/>
        <v>388723.9900755565</v>
      </c>
      <c r="AH244" s="2">
        <f t="shared" ca="1" si="107"/>
        <v>395928.82321040099</v>
      </c>
      <c r="AI244" s="2">
        <f t="shared" ca="1" si="107"/>
        <v>403624.95300794259</v>
      </c>
      <c r="AJ244" s="2">
        <f t="shared" ca="1" si="107"/>
        <v>411703.48540143459</v>
      </c>
      <c r="AK244" s="2">
        <f t="shared" ca="1" si="107"/>
        <v>419943.58844279667</v>
      </c>
      <c r="AL244" s="2">
        <f t="shared" ca="1" si="107"/>
        <v>8628885.9571771156</v>
      </c>
    </row>
    <row r="245" spans="3:40" x14ac:dyDescent="0.3">
      <c r="E245" t="s">
        <v>31</v>
      </c>
      <c r="F245" t="s">
        <v>7</v>
      </c>
      <c r="G245" s="2">
        <f ca="1">NPV($G$15,H244:AL244)+G244</f>
        <v>-8622641.040743079</v>
      </c>
    </row>
    <row r="247" spans="3:40" x14ac:dyDescent="0.3">
      <c r="E247" t="s">
        <v>13</v>
      </c>
      <c r="F247" t="s">
        <v>7</v>
      </c>
      <c r="H247" s="2">
        <f t="shared" ref="H247:AK247" ca="1" si="108">H219</f>
        <v>428861.93922260794</v>
      </c>
      <c r="I247" s="2">
        <f t="shared" ca="1" si="108"/>
        <v>1520621.9045007327</v>
      </c>
      <c r="J247" s="2">
        <f t="shared" ca="1" si="108"/>
        <v>4355644.3867274411</v>
      </c>
      <c r="K247" s="2">
        <f t="shared" ca="1" si="108"/>
        <v>2535622.4444490382</v>
      </c>
      <c r="L247" s="2">
        <f t="shared" ca="1" si="108"/>
        <v>1547379.850715054</v>
      </c>
      <c r="M247" s="2">
        <f t="shared" ca="1" si="108"/>
        <v>450950.69935124432</v>
      </c>
      <c r="N247" s="2">
        <f t="shared" ca="1" si="108"/>
        <v>0</v>
      </c>
      <c r="O247" s="2">
        <f t="shared" ca="1" si="108"/>
        <v>0</v>
      </c>
      <c r="P247" s="2">
        <f t="shared" ca="1" si="108"/>
        <v>0</v>
      </c>
      <c r="Q247" s="2">
        <f t="shared" ca="1" si="108"/>
        <v>0</v>
      </c>
      <c r="R247" s="2">
        <f t="shared" ca="1" si="108"/>
        <v>0</v>
      </c>
      <c r="S247" s="2">
        <f t="shared" ca="1" si="108"/>
        <v>0</v>
      </c>
      <c r="T247" s="2">
        <f t="shared" ca="1" si="108"/>
        <v>0</v>
      </c>
      <c r="U247" s="2">
        <f t="shared" ca="1" si="108"/>
        <v>0</v>
      </c>
      <c r="V247" s="2">
        <f t="shared" ca="1" si="108"/>
        <v>0</v>
      </c>
      <c r="W247" s="2">
        <f t="shared" ca="1" si="108"/>
        <v>0</v>
      </c>
      <c r="X247" s="2">
        <f t="shared" ca="1" si="108"/>
        <v>0</v>
      </c>
      <c r="Y247" s="2">
        <f t="shared" ca="1" si="108"/>
        <v>0</v>
      </c>
      <c r="Z247" s="2">
        <f t="shared" ca="1" si="108"/>
        <v>0</v>
      </c>
      <c r="AA247" s="2">
        <f t="shared" ca="1" si="108"/>
        <v>0</v>
      </c>
      <c r="AB247" s="2">
        <f t="shared" ca="1" si="108"/>
        <v>0</v>
      </c>
      <c r="AC247" s="2">
        <f t="shared" ca="1" si="108"/>
        <v>0</v>
      </c>
      <c r="AD247" s="2">
        <f t="shared" ca="1" si="108"/>
        <v>0</v>
      </c>
      <c r="AE247" s="2">
        <f t="shared" ca="1" si="108"/>
        <v>0</v>
      </c>
      <c r="AF247" s="2">
        <f t="shared" ca="1" si="108"/>
        <v>0</v>
      </c>
      <c r="AG247" s="2">
        <f t="shared" ca="1" si="108"/>
        <v>0</v>
      </c>
      <c r="AH247" s="2">
        <f t="shared" ca="1" si="108"/>
        <v>0</v>
      </c>
      <c r="AI247" s="2">
        <f t="shared" ca="1" si="108"/>
        <v>0</v>
      </c>
      <c r="AJ247" s="2">
        <f t="shared" ca="1" si="108"/>
        <v>0</v>
      </c>
      <c r="AK247" s="2">
        <f t="shared" ca="1" si="108"/>
        <v>0</v>
      </c>
    </row>
    <row r="248" spans="3:40" x14ac:dyDescent="0.3">
      <c r="E248" t="s">
        <v>24</v>
      </c>
      <c r="F248" t="s">
        <v>7</v>
      </c>
      <c r="G248" s="30">
        <f ca="1">NPV($G$15,H247:AL247)+G247</f>
        <v>8622641.040743079</v>
      </c>
    </row>
    <row r="249" spans="3:40" x14ac:dyDescent="0.3">
      <c r="E249" s="4" t="s">
        <v>34</v>
      </c>
      <c r="F249" s="4"/>
      <c r="G249" s="5" t="str">
        <f ca="1">IF(G245&gt;0,"N/A",IF(ABS(G245+G248)&gt;1,"Error","OK"))</f>
        <v>OK</v>
      </c>
    </row>
    <row r="251" spans="3:40" x14ac:dyDescent="0.3">
      <c r="C251" s="1" t="s">
        <v>35</v>
      </c>
      <c r="D251" s="1"/>
    </row>
    <row r="252" spans="3:40" x14ac:dyDescent="0.3">
      <c r="C252" s="1"/>
      <c r="D252" s="1"/>
    </row>
    <row r="253" spans="3:40" x14ac:dyDescent="0.3">
      <c r="C253" s="1"/>
      <c r="D253" s="3" t="s">
        <v>35</v>
      </c>
      <c r="F253" t="s">
        <v>7</v>
      </c>
      <c r="G253" s="9">
        <f ca="1">MAX(0,-G279)</f>
        <v>8721726.196806673</v>
      </c>
    </row>
    <row r="255" spans="3:40" x14ac:dyDescent="0.3">
      <c r="D255" s="3" t="s">
        <v>9</v>
      </c>
    </row>
    <row r="256" spans="3:40" x14ac:dyDescent="0.3">
      <c r="E256" t="s">
        <v>108</v>
      </c>
      <c r="F256" t="s">
        <v>7</v>
      </c>
      <c r="G256" s="2">
        <f t="shared" ref="G256:AK261" si="109">G222</f>
        <v>400000</v>
      </c>
      <c r="H256" s="2">
        <f t="shared" si="109"/>
        <v>1000000</v>
      </c>
      <c r="I256" s="2">
        <f t="shared" si="109"/>
        <v>0</v>
      </c>
      <c r="J256" s="2">
        <f t="shared" si="109"/>
        <v>0</v>
      </c>
      <c r="K256" s="2">
        <f t="shared" si="109"/>
        <v>0</v>
      </c>
      <c r="L256" s="2">
        <f t="shared" si="109"/>
        <v>0</v>
      </c>
      <c r="M256" s="2">
        <f t="shared" si="109"/>
        <v>0</v>
      </c>
      <c r="N256" s="2">
        <f t="shared" si="109"/>
        <v>0</v>
      </c>
      <c r="O256" s="2">
        <f t="shared" si="109"/>
        <v>0</v>
      </c>
      <c r="P256" s="2">
        <f t="shared" si="109"/>
        <v>0</v>
      </c>
      <c r="Q256" s="2">
        <f t="shared" si="109"/>
        <v>0</v>
      </c>
      <c r="R256" s="2">
        <f t="shared" si="109"/>
        <v>0</v>
      </c>
      <c r="S256" s="2">
        <f t="shared" si="109"/>
        <v>0</v>
      </c>
      <c r="T256" s="2">
        <f t="shared" si="109"/>
        <v>0</v>
      </c>
      <c r="U256" s="2">
        <f t="shared" si="109"/>
        <v>0</v>
      </c>
      <c r="V256" s="2">
        <f t="shared" si="109"/>
        <v>0</v>
      </c>
      <c r="W256" s="2">
        <f t="shared" si="109"/>
        <v>0</v>
      </c>
      <c r="X256" s="2">
        <f t="shared" si="109"/>
        <v>0</v>
      </c>
      <c r="Y256" s="2">
        <f t="shared" si="109"/>
        <v>0</v>
      </c>
      <c r="Z256" s="2">
        <f t="shared" si="109"/>
        <v>0</v>
      </c>
      <c r="AA256" s="2">
        <f t="shared" si="109"/>
        <v>0</v>
      </c>
      <c r="AB256" s="2">
        <f t="shared" si="109"/>
        <v>0</v>
      </c>
      <c r="AC256" s="2">
        <f t="shared" si="109"/>
        <v>0</v>
      </c>
      <c r="AD256" s="2">
        <f t="shared" si="109"/>
        <v>0</v>
      </c>
      <c r="AE256" s="2">
        <f t="shared" si="109"/>
        <v>0</v>
      </c>
      <c r="AF256" s="2">
        <f t="shared" si="109"/>
        <v>0</v>
      </c>
      <c r="AG256" s="2">
        <f t="shared" si="109"/>
        <v>0</v>
      </c>
      <c r="AH256" s="2">
        <f t="shared" si="109"/>
        <v>0</v>
      </c>
      <c r="AI256" s="2">
        <f t="shared" si="109"/>
        <v>0</v>
      </c>
      <c r="AJ256" s="2">
        <f t="shared" si="109"/>
        <v>0</v>
      </c>
      <c r="AK256" s="2">
        <f t="shared" si="109"/>
        <v>0</v>
      </c>
    </row>
    <row r="257" spans="4:38" x14ac:dyDescent="0.3">
      <c r="D257" s="3"/>
      <c r="E257" t="s">
        <v>11</v>
      </c>
      <c r="F257" t="s">
        <v>7</v>
      </c>
      <c r="G257" s="2">
        <f t="shared" si="109"/>
        <v>0</v>
      </c>
      <c r="H257" s="2">
        <f t="shared" si="109"/>
        <v>14392.169400000001</v>
      </c>
      <c r="I257" s="2">
        <f t="shared" si="109"/>
        <v>68298.483556079998</v>
      </c>
      <c r="J257" s="2">
        <f t="shared" si="109"/>
        <v>228370.23947059643</v>
      </c>
      <c r="K257" s="2">
        <f t="shared" si="109"/>
        <v>328049.34054932697</v>
      </c>
      <c r="L257" s="2">
        <f t="shared" si="109"/>
        <v>391585.95232353039</v>
      </c>
      <c r="M257" s="2">
        <f t="shared" si="109"/>
        <v>416021.99635928142</v>
      </c>
      <c r="N257" s="2">
        <f t="shared" si="109"/>
        <v>424342.43628646707</v>
      </c>
      <c r="O257" s="2">
        <f t="shared" si="109"/>
        <v>432829.28501219646</v>
      </c>
      <c r="P257" s="2">
        <f t="shared" si="109"/>
        <v>441485.87071244029</v>
      </c>
      <c r="Q257" s="2">
        <f t="shared" si="109"/>
        <v>450315.58812668914</v>
      </c>
      <c r="R257" s="2">
        <f t="shared" si="109"/>
        <v>459321.89988922299</v>
      </c>
      <c r="S257" s="2">
        <f t="shared" si="109"/>
        <v>468508.33788700739</v>
      </c>
      <c r="T257" s="2">
        <f t="shared" si="109"/>
        <v>477878.50464474753</v>
      </c>
      <c r="U257" s="2">
        <f t="shared" si="109"/>
        <v>487436.07473764254</v>
      </c>
      <c r="V257" s="2">
        <f t="shared" si="109"/>
        <v>497184.79623239534</v>
      </c>
      <c r="W257" s="2">
        <f t="shared" si="109"/>
        <v>507128.49215704325</v>
      </c>
      <c r="X257" s="2">
        <f t="shared" si="109"/>
        <v>517271.0620001842</v>
      </c>
      <c r="Y257" s="2">
        <f t="shared" si="109"/>
        <v>527616.48324018787</v>
      </c>
      <c r="Z257" s="2">
        <f t="shared" si="109"/>
        <v>538168.81290499168</v>
      </c>
      <c r="AA257" s="2">
        <f t="shared" si="109"/>
        <v>548932.18916309148</v>
      </c>
      <c r="AB257" s="2">
        <f t="shared" si="109"/>
        <v>559910.83294635336</v>
      </c>
      <c r="AC257" s="2">
        <f t="shared" si="109"/>
        <v>571109.04960528039</v>
      </c>
      <c r="AD257" s="2">
        <f t="shared" si="109"/>
        <v>582531.23059738614</v>
      </c>
      <c r="AE257" s="2">
        <f t="shared" si="109"/>
        <v>594181.85520933371</v>
      </c>
      <c r="AF257" s="2">
        <f t="shared" si="109"/>
        <v>606065.4923135204</v>
      </c>
      <c r="AG257" s="2">
        <f t="shared" si="109"/>
        <v>618186.80215979076</v>
      </c>
      <c r="AH257" s="2">
        <f t="shared" si="109"/>
        <v>630550.53820298659</v>
      </c>
      <c r="AI257" s="2">
        <f t="shared" si="109"/>
        <v>643161.54896704655</v>
      </c>
      <c r="AJ257" s="2">
        <f t="shared" si="109"/>
        <v>656024.77994638728</v>
      </c>
      <c r="AK257" s="2">
        <f t="shared" si="109"/>
        <v>669145.27554531512</v>
      </c>
    </row>
    <row r="258" spans="4:38" x14ac:dyDescent="0.3">
      <c r="D258" s="3"/>
      <c r="E258" t="s">
        <v>58</v>
      </c>
      <c r="F258" t="s">
        <v>7</v>
      </c>
      <c r="G258" s="2">
        <f t="shared" si="109"/>
        <v>0</v>
      </c>
      <c r="H258" s="2">
        <f t="shared" si="109"/>
        <v>-8792.8087999999989</v>
      </c>
      <c r="I258" s="2">
        <f t="shared" si="109"/>
        <v>-22387.85687408</v>
      </c>
      <c r="J258" s="2">
        <f t="shared" si="109"/>
        <v>-60899.759753991304</v>
      </c>
      <c r="K258" s="2">
        <f t="shared" si="109"/>
        <v>-82384.587761316914</v>
      </c>
      <c r="L258" s="2">
        <f t="shared" si="109"/>
        <v>-97295.532256364342</v>
      </c>
      <c r="M258" s="2">
        <f t="shared" si="109"/>
        <v>-103035.87655709664</v>
      </c>
      <c r="N258" s="2">
        <f t="shared" si="109"/>
        <v>-104996.59408823856</v>
      </c>
      <c r="O258" s="2">
        <f t="shared" si="109"/>
        <v>-106996.52597000333</v>
      </c>
      <c r="P258" s="2">
        <f t="shared" si="109"/>
        <v>-109036.45648940341</v>
      </c>
      <c r="Q258" s="2">
        <f t="shared" si="109"/>
        <v>-111117.18561919148</v>
      </c>
      <c r="R258" s="2">
        <f t="shared" si="109"/>
        <v>-113239.52933157532</v>
      </c>
      <c r="S258" s="2">
        <f t="shared" si="109"/>
        <v>-115404.31991820682</v>
      </c>
      <c r="T258" s="2">
        <f t="shared" si="109"/>
        <v>-117612.40631657097</v>
      </c>
      <c r="U258" s="2">
        <f t="shared" si="109"/>
        <v>-119864.65444290238</v>
      </c>
      <c r="V258" s="2">
        <f t="shared" si="109"/>
        <v>-122161.94753176044</v>
      </c>
      <c r="W258" s="2">
        <f t="shared" si="109"/>
        <v>-124505.18648239564</v>
      </c>
      <c r="X258" s="2">
        <f t="shared" si="109"/>
        <v>-126895.29021204356</v>
      </c>
      <c r="Y258" s="2">
        <f t="shared" si="109"/>
        <v>-129333.19601628442</v>
      </c>
      <c r="Z258" s="2">
        <f t="shared" si="109"/>
        <v>-131819.8599366101</v>
      </c>
      <c r="AA258" s="2">
        <f t="shared" si="109"/>
        <v>-134356.25713534234</v>
      </c>
      <c r="AB258" s="2">
        <f t="shared" si="109"/>
        <v>-136943.38227804916</v>
      </c>
      <c r="AC258" s="2">
        <f t="shared" si="109"/>
        <v>-139582.24992361016</v>
      </c>
      <c r="AD258" s="2">
        <f t="shared" si="109"/>
        <v>-142273.89492208234</v>
      </c>
      <c r="AE258" s="2">
        <f t="shared" si="109"/>
        <v>-145019.372820524</v>
      </c>
      <c r="AF258" s="2">
        <f t="shared" si="109"/>
        <v>-147819.76027693448</v>
      </c>
      <c r="AG258" s="2">
        <f t="shared" si="109"/>
        <v>-150676.15548247317</v>
      </c>
      <c r="AH258" s="2">
        <f t="shared" si="109"/>
        <v>-153589.67859212265</v>
      </c>
      <c r="AI258" s="2">
        <f t="shared" si="109"/>
        <v>-156561.47216396511</v>
      </c>
      <c r="AJ258" s="2">
        <f t="shared" si="109"/>
        <v>-159592.70160724441</v>
      </c>
      <c r="AK258" s="2">
        <f t="shared" si="109"/>
        <v>-162684.55563938929</v>
      </c>
    </row>
    <row r="259" spans="4:38" x14ac:dyDescent="0.3">
      <c r="D259" s="3"/>
      <c r="E259" t="s">
        <v>10</v>
      </c>
      <c r="F259" t="s">
        <v>7</v>
      </c>
      <c r="G259" s="2">
        <f t="shared" si="109"/>
        <v>0</v>
      </c>
      <c r="H259" s="2">
        <f t="shared" si="109"/>
        <v>-10564.697039999999</v>
      </c>
      <c r="I259" s="2">
        <f t="shared" si="109"/>
        <v>-12626.799680672</v>
      </c>
      <c r="J259" s="2">
        <f t="shared" si="109"/>
        <v>-18658.203024148788</v>
      </c>
      <c r="K259" s="2">
        <f t="shared" si="109"/>
        <v>-22441.932346134061</v>
      </c>
      <c r="L259" s="2">
        <f t="shared" si="109"/>
        <v>-24800.062028538661</v>
      </c>
      <c r="M259" s="2">
        <f t="shared" si="109"/>
        <v>-19177.392702307025</v>
      </c>
      <c r="N259" s="2">
        <f t="shared" si="109"/>
        <v>-19460.940556353165</v>
      </c>
      <c r="O259" s="2">
        <f t="shared" si="109"/>
        <v>-19750.159367480228</v>
      </c>
      <c r="P259" s="2">
        <f t="shared" si="109"/>
        <v>-20045.162554829833</v>
      </c>
      <c r="Q259" s="2">
        <f t="shared" si="109"/>
        <v>-20346.065805926431</v>
      </c>
      <c r="R259" s="2">
        <f t="shared" si="109"/>
        <v>-20652.987122044957</v>
      </c>
      <c r="S259" s="2">
        <f t="shared" si="109"/>
        <v>-20966.046864485859</v>
      </c>
      <c r="T259" s="2">
        <f t="shared" si="109"/>
        <v>-21285.367801775577</v>
      </c>
      <c r="U259" s="2">
        <f t="shared" si="109"/>
        <v>-21611.07515781109</v>
      </c>
      <c r="V259" s="2">
        <f t="shared" si="109"/>
        <v>-21943.296660967309</v>
      </c>
      <c r="W259" s="2">
        <f t="shared" si="109"/>
        <v>-22282.162594186655</v>
      </c>
      <c r="X259" s="2">
        <f t="shared" si="109"/>
        <v>-22627.805846070391</v>
      </c>
      <c r="Y259" s="2">
        <f t="shared" si="109"/>
        <v>-22980.361962991796</v>
      </c>
      <c r="Z259" s="2">
        <f t="shared" si="109"/>
        <v>-23339.969202251632</v>
      </c>
      <c r="AA259" s="2">
        <f t="shared" si="109"/>
        <v>-23706.768586296668</v>
      </c>
      <c r="AB259" s="2">
        <f t="shared" si="109"/>
        <v>-24080.903958022602</v>
      </c>
      <c r="AC259" s="2">
        <f t="shared" si="109"/>
        <v>-24462.522037183055</v>
      </c>
      <c r="AD259" s="2">
        <f t="shared" si="109"/>
        <v>-24851.772477926716</v>
      </c>
      <c r="AE259" s="2">
        <f t="shared" si="109"/>
        <v>-25248.807927485253</v>
      </c>
      <c r="AF259" s="2">
        <f t="shared" si="109"/>
        <v>-25653.784086034957</v>
      </c>
      <c r="AG259" s="2">
        <f t="shared" si="109"/>
        <v>-26066.859767755654</v>
      </c>
      <c r="AH259" s="2">
        <f t="shared" si="109"/>
        <v>-26488.196963110768</v>
      </c>
      <c r="AI259" s="2">
        <f t="shared" si="109"/>
        <v>-26917.960902372983</v>
      </c>
      <c r="AJ259" s="2">
        <f t="shared" si="109"/>
        <v>-27356.320120420445</v>
      </c>
      <c r="AK259" s="2">
        <f t="shared" si="109"/>
        <v>-27803.446522828854</v>
      </c>
    </row>
    <row r="260" spans="4:38" x14ac:dyDescent="0.3">
      <c r="D260" s="3"/>
      <c r="E260" t="s">
        <v>12</v>
      </c>
      <c r="F260" t="s">
        <v>7</v>
      </c>
      <c r="G260" s="2">
        <f t="shared" si="109"/>
        <v>-2013333.3333333335</v>
      </c>
      <c r="H260" s="2">
        <f t="shared" si="109"/>
        <v>-2333333.3333333335</v>
      </c>
      <c r="I260" s="2">
        <f t="shared" si="109"/>
        <v>-2337333.3333333335</v>
      </c>
      <c r="J260" s="2">
        <f t="shared" si="109"/>
        <v>-2339266.666666667</v>
      </c>
      <c r="K260" s="2">
        <f t="shared" si="109"/>
        <v>-2339266.666666667</v>
      </c>
      <c r="L260" s="2">
        <f t="shared" si="109"/>
        <v>-339266.6666666668</v>
      </c>
      <c r="M260" s="2">
        <f t="shared" si="109"/>
        <v>-139266.66666666683</v>
      </c>
      <c r="N260" s="2">
        <f t="shared" si="109"/>
        <v>-139266.66666666683</v>
      </c>
      <c r="O260" s="2">
        <f t="shared" si="109"/>
        <v>-139266.66666666683</v>
      </c>
      <c r="P260" s="2">
        <f t="shared" si="109"/>
        <v>-139266.66666666683</v>
      </c>
      <c r="Q260" s="2">
        <f t="shared" si="109"/>
        <v>-122600.00000000016</v>
      </c>
      <c r="R260" s="2">
        <f t="shared" si="109"/>
        <v>-122600.00000000016</v>
      </c>
      <c r="S260" s="2">
        <f t="shared" si="109"/>
        <v>-122600.00000000016</v>
      </c>
      <c r="T260" s="2">
        <f t="shared" si="109"/>
        <v>-122600.00000000016</v>
      </c>
      <c r="U260" s="2">
        <f t="shared" si="109"/>
        <v>-122600.00000000016</v>
      </c>
      <c r="V260" s="2">
        <f t="shared" si="109"/>
        <v>-122600.00000000016</v>
      </c>
      <c r="W260" s="2">
        <f t="shared" si="109"/>
        <v>-122600.00000000016</v>
      </c>
      <c r="X260" s="2">
        <f t="shared" si="109"/>
        <v>-122600.00000000016</v>
      </c>
      <c r="Y260" s="2">
        <f t="shared" si="109"/>
        <v>-122600.00000000016</v>
      </c>
      <c r="Z260" s="2">
        <f t="shared" si="109"/>
        <v>-144266.66666666683</v>
      </c>
      <c r="AA260" s="2">
        <f t="shared" si="109"/>
        <v>-144266.66666666683</v>
      </c>
      <c r="AB260" s="2">
        <f t="shared" si="109"/>
        <v>-144266.66666666683</v>
      </c>
      <c r="AC260" s="2">
        <f t="shared" si="109"/>
        <v>-144266.66666666683</v>
      </c>
      <c r="AD260" s="2">
        <f t="shared" si="109"/>
        <v>-144266.66666666683</v>
      </c>
      <c r="AE260" s="2">
        <f t="shared" si="109"/>
        <v>-144266.66666666683</v>
      </c>
      <c r="AF260" s="2">
        <f t="shared" si="109"/>
        <v>-144266.66666666683</v>
      </c>
      <c r="AG260" s="2">
        <f t="shared" si="109"/>
        <v>-64266.666666666359</v>
      </c>
      <c r="AH260" s="2">
        <f t="shared" si="109"/>
        <v>-60266.666666666359</v>
      </c>
      <c r="AI260" s="2">
        <f t="shared" si="109"/>
        <v>-58666.666666666359</v>
      </c>
      <c r="AJ260" s="2">
        <f t="shared" si="109"/>
        <v>-58666.666666666359</v>
      </c>
      <c r="AK260" s="2">
        <f t="shared" si="109"/>
        <v>-58666.666666666359</v>
      </c>
    </row>
    <row r="261" spans="4:38" x14ac:dyDescent="0.3">
      <c r="D261" s="3"/>
      <c r="E261" t="s">
        <v>48</v>
      </c>
      <c r="F261" t="s">
        <v>7</v>
      </c>
      <c r="G261" s="2">
        <f t="shared" si="109"/>
        <v>0</v>
      </c>
      <c r="H261" s="2">
        <f t="shared" si="109"/>
        <v>8500</v>
      </c>
      <c r="I261" s="2">
        <f t="shared" si="109"/>
        <v>8500</v>
      </c>
      <c r="J261" s="2">
        <f t="shared" si="109"/>
        <v>8500</v>
      </c>
      <c r="K261" s="2">
        <f t="shared" si="109"/>
        <v>8500</v>
      </c>
      <c r="L261" s="2">
        <f t="shared" si="109"/>
        <v>0</v>
      </c>
      <c r="M261" s="2">
        <f t="shared" si="109"/>
        <v>0</v>
      </c>
      <c r="N261" s="2">
        <f t="shared" si="109"/>
        <v>0</v>
      </c>
      <c r="O261" s="2">
        <f t="shared" si="109"/>
        <v>0</v>
      </c>
      <c r="P261" s="2">
        <f t="shared" si="109"/>
        <v>0</v>
      </c>
      <c r="Q261" s="2">
        <f t="shared" si="109"/>
        <v>0</v>
      </c>
      <c r="R261" s="2">
        <f t="shared" si="109"/>
        <v>0</v>
      </c>
      <c r="S261" s="2">
        <f t="shared" si="109"/>
        <v>0</v>
      </c>
      <c r="T261" s="2">
        <f t="shared" si="109"/>
        <v>0</v>
      </c>
      <c r="U261" s="2">
        <f t="shared" si="109"/>
        <v>0</v>
      </c>
      <c r="V261" s="2">
        <f t="shared" si="109"/>
        <v>0</v>
      </c>
      <c r="W261" s="2">
        <f t="shared" si="109"/>
        <v>0</v>
      </c>
      <c r="X261" s="2">
        <f t="shared" si="109"/>
        <v>0</v>
      </c>
      <c r="Y261" s="2">
        <f t="shared" si="109"/>
        <v>0</v>
      </c>
      <c r="Z261" s="2">
        <f t="shared" si="109"/>
        <v>0</v>
      </c>
      <c r="AA261" s="2">
        <f t="shared" si="109"/>
        <v>0</v>
      </c>
      <c r="AB261" s="2">
        <f t="shared" si="109"/>
        <v>0</v>
      </c>
      <c r="AC261" s="2">
        <f t="shared" si="109"/>
        <v>0</v>
      </c>
      <c r="AD261" s="2">
        <f t="shared" si="109"/>
        <v>0</v>
      </c>
      <c r="AE261" s="2">
        <f t="shared" si="109"/>
        <v>0</v>
      </c>
      <c r="AF261" s="2">
        <f t="shared" si="109"/>
        <v>0</v>
      </c>
      <c r="AG261" s="2">
        <f t="shared" si="109"/>
        <v>0</v>
      </c>
      <c r="AH261" s="2">
        <f t="shared" si="109"/>
        <v>0</v>
      </c>
      <c r="AI261" s="2">
        <f t="shared" si="109"/>
        <v>0</v>
      </c>
      <c r="AJ261" s="2">
        <f t="shared" si="109"/>
        <v>0</v>
      </c>
      <c r="AK261" s="2">
        <f t="shared" si="109"/>
        <v>0</v>
      </c>
    </row>
    <row r="262" spans="4:38" x14ac:dyDescent="0.3">
      <c r="D262" s="3"/>
      <c r="E262" t="s">
        <v>13</v>
      </c>
      <c r="F262" t="s">
        <v>7</v>
      </c>
      <c r="G262" s="2">
        <f ca="1">G253</f>
        <v>8721726.196806673</v>
      </c>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row>
    <row r="263" spans="4:38" x14ac:dyDescent="0.3">
      <c r="D263" s="3"/>
    </row>
    <row r="264" spans="4:38" x14ac:dyDescent="0.3">
      <c r="D264" s="3"/>
      <c r="E264" t="s">
        <v>14</v>
      </c>
      <c r="F264" t="s">
        <v>7</v>
      </c>
      <c r="G264" s="2">
        <f t="shared" ref="G264:AK264" ca="1" si="110">SUM(G256:G262)</f>
        <v>7108392.863473339</v>
      </c>
      <c r="H264" s="2">
        <f t="shared" si="110"/>
        <v>-1329798.6697733335</v>
      </c>
      <c r="I264" s="2">
        <f t="shared" si="110"/>
        <v>-2295549.5063320054</v>
      </c>
      <c r="J264" s="2">
        <f t="shared" si="110"/>
        <v>-2181954.3899742104</v>
      </c>
      <c r="K264" s="2">
        <f t="shared" si="110"/>
        <v>-2107543.8462247909</v>
      </c>
      <c r="L264" s="2">
        <f t="shared" si="110"/>
        <v>-69776.308628039435</v>
      </c>
      <c r="M264" s="2">
        <f t="shared" si="110"/>
        <v>154542.06043321089</v>
      </c>
      <c r="N264" s="2">
        <f t="shared" si="110"/>
        <v>160618.2349752085</v>
      </c>
      <c r="O264" s="2">
        <f t="shared" si="110"/>
        <v>166815.93300804603</v>
      </c>
      <c r="P264" s="2">
        <f t="shared" si="110"/>
        <v>173137.58500154017</v>
      </c>
      <c r="Q264" s="2">
        <f t="shared" si="110"/>
        <v>196252.33670157101</v>
      </c>
      <c r="R264" s="2">
        <f t="shared" si="110"/>
        <v>202829.38343560253</v>
      </c>
      <c r="S264" s="2">
        <f t="shared" si="110"/>
        <v>209537.97110431455</v>
      </c>
      <c r="T264" s="2">
        <f t="shared" si="110"/>
        <v>216380.73052640079</v>
      </c>
      <c r="U264" s="2">
        <f t="shared" si="110"/>
        <v>223360.3451369289</v>
      </c>
      <c r="V264" s="2">
        <f t="shared" si="110"/>
        <v>230479.55203966744</v>
      </c>
      <c r="W264" s="2">
        <f t="shared" si="110"/>
        <v>237741.14308046078</v>
      </c>
      <c r="X264" s="2">
        <f t="shared" si="110"/>
        <v>245147.96594207006</v>
      </c>
      <c r="Y264" s="2">
        <f t="shared" si="110"/>
        <v>252702.92526091152</v>
      </c>
      <c r="Z264" s="2">
        <f t="shared" si="110"/>
        <v>238742.31709946311</v>
      </c>
      <c r="AA264" s="2">
        <f t="shared" si="110"/>
        <v>246602.49677478566</v>
      </c>
      <c r="AB264" s="2">
        <f t="shared" si="110"/>
        <v>254619.8800436148</v>
      </c>
      <c r="AC264" s="2">
        <f t="shared" si="110"/>
        <v>262797.61097782035</v>
      </c>
      <c r="AD264" s="2">
        <f t="shared" si="110"/>
        <v>271138.89653071028</v>
      </c>
      <c r="AE264" s="2">
        <f t="shared" si="110"/>
        <v>279647.00779465761</v>
      </c>
      <c r="AF264" s="2">
        <f t="shared" si="110"/>
        <v>288325.28128388408</v>
      </c>
      <c r="AG264" s="2">
        <f t="shared" si="110"/>
        <v>377177.12024289556</v>
      </c>
      <c r="AH264" s="2">
        <f t="shared" si="110"/>
        <v>390205.99598108686</v>
      </c>
      <c r="AI264" s="2">
        <f t="shared" si="110"/>
        <v>401015.44923404214</v>
      </c>
      <c r="AJ264" s="2">
        <f t="shared" si="110"/>
        <v>410409.09155205608</v>
      </c>
      <c r="AK264" s="2">
        <f t="shared" si="110"/>
        <v>419990.60671643063</v>
      </c>
    </row>
    <row r="265" spans="4:38" x14ac:dyDescent="0.3">
      <c r="D265" s="3"/>
      <c r="E265" t="s">
        <v>15</v>
      </c>
      <c r="F265" t="s">
        <v>7</v>
      </c>
      <c r="G265" s="2">
        <f ca="1">-G264*G$18</f>
        <v>-2132517.8590420014</v>
      </c>
      <c r="H265" s="2">
        <f t="shared" ref="H265:AK265" si="111">-H264*H$18</f>
        <v>385641.61423426669</v>
      </c>
      <c r="I265" s="2">
        <f t="shared" si="111"/>
        <v>642753.86177296157</v>
      </c>
      <c r="J265" s="2">
        <f t="shared" si="111"/>
        <v>610947.22919277893</v>
      </c>
      <c r="K265" s="2">
        <f t="shared" si="111"/>
        <v>590112.27694294148</v>
      </c>
      <c r="L265" s="2">
        <f t="shared" si="111"/>
        <v>19537.366415851044</v>
      </c>
      <c r="M265" s="2">
        <f t="shared" si="111"/>
        <v>-43271.776921299053</v>
      </c>
      <c r="N265" s="2">
        <f t="shared" si="111"/>
        <v>-44973.105793058385</v>
      </c>
      <c r="O265" s="2">
        <f t="shared" si="111"/>
        <v>-46708.461242252895</v>
      </c>
      <c r="P265" s="2">
        <f t="shared" si="111"/>
        <v>-48478.523800431249</v>
      </c>
      <c r="Q265" s="2">
        <f t="shared" si="111"/>
        <v>-54950.654276439891</v>
      </c>
      <c r="R265" s="2">
        <f t="shared" si="111"/>
        <v>-56792.227361968711</v>
      </c>
      <c r="S265" s="2">
        <f t="shared" si="111"/>
        <v>-58670.631909208081</v>
      </c>
      <c r="T265" s="2">
        <f t="shared" si="111"/>
        <v>-60586.604547392228</v>
      </c>
      <c r="U265" s="2">
        <f t="shared" si="111"/>
        <v>-62540.896638340098</v>
      </c>
      <c r="V265" s="2">
        <f t="shared" si="111"/>
        <v>-64534.274571106893</v>
      </c>
      <c r="W265" s="2">
        <f t="shared" si="111"/>
        <v>-66567.520062529031</v>
      </c>
      <c r="X265" s="2">
        <f t="shared" si="111"/>
        <v>-68641.43046377963</v>
      </c>
      <c r="Y265" s="2">
        <f t="shared" si="111"/>
        <v>-70756.819073055231</v>
      </c>
      <c r="Z265" s="2">
        <f t="shared" si="111"/>
        <v>-66847.848787849682</v>
      </c>
      <c r="AA265" s="2">
        <f t="shared" si="111"/>
        <v>-69048.699096939992</v>
      </c>
      <c r="AB265" s="2">
        <f t="shared" si="111"/>
        <v>-71293.566412212152</v>
      </c>
      <c r="AC265" s="2">
        <f t="shared" si="111"/>
        <v>-73583.331073789712</v>
      </c>
      <c r="AD265" s="2">
        <f t="shared" si="111"/>
        <v>-75918.891028598882</v>
      </c>
      <c r="AE265" s="2">
        <f t="shared" si="111"/>
        <v>-78301.162182504137</v>
      </c>
      <c r="AF265" s="2">
        <f t="shared" si="111"/>
        <v>-80731.078759487544</v>
      </c>
      <c r="AG265" s="2">
        <f t="shared" si="111"/>
        <v>-105609.59366801077</v>
      </c>
      <c r="AH265" s="2">
        <f t="shared" si="111"/>
        <v>-109257.67887470433</v>
      </c>
      <c r="AI265" s="2">
        <f t="shared" si="111"/>
        <v>-112284.32578553181</v>
      </c>
      <c r="AJ265" s="2">
        <f t="shared" si="111"/>
        <v>-114914.54563457571</v>
      </c>
      <c r="AK265" s="2">
        <f t="shared" si="111"/>
        <v>-117597.36988060059</v>
      </c>
    </row>
    <row r="266" spans="4:38" x14ac:dyDescent="0.3">
      <c r="D266" s="3"/>
    </row>
    <row r="267" spans="4:38" x14ac:dyDescent="0.3">
      <c r="D267" s="3" t="s">
        <v>28</v>
      </c>
    </row>
    <row r="268" spans="4:38" x14ac:dyDescent="0.3">
      <c r="E268" t="s">
        <v>1</v>
      </c>
      <c r="F268" t="s">
        <v>7</v>
      </c>
      <c r="G268" s="2">
        <f t="shared" ref="G268:AK275" si="112">G234</f>
        <v>-10900000</v>
      </c>
      <c r="H268" s="2">
        <f t="shared" si="112"/>
        <v>-4200000</v>
      </c>
      <c r="I268" s="2">
        <f t="shared" si="112"/>
        <v>-100000</v>
      </c>
      <c r="J268" s="2">
        <f t="shared" si="112"/>
        <v>-50000</v>
      </c>
      <c r="K268" s="2">
        <f t="shared" si="112"/>
        <v>0</v>
      </c>
      <c r="L268" s="2">
        <f t="shared" si="112"/>
        <v>0</v>
      </c>
      <c r="M268" s="2">
        <f t="shared" si="112"/>
        <v>0</v>
      </c>
      <c r="N268" s="2">
        <f t="shared" si="112"/>
        <v>0</v>
      </c>
      <c r="O268" s="2">
        <f t="shared" si="112"/>
        <v>0</v>
      </c>
      <c r="P268" s="2">
        <f t="shared" si="112"/>
        <v>0</v>
      </c>
      <c r="Q268" s="2">
        <f t="shared" si="112"/>
        <v>0</v>
      </c>
      <c r="R268" s="2">
        <f t="shared" si="112"/>
        <v>0</v>
      </c>
      <c r="S268" s="2">
        <f t="shared" si="112"/>
        <v>0</v>
      </c>
      <c r="T268" s="2">
        <f t="shared" si="112"/>
        <v>0</v>
      </c>
      <c r="U268" s="2">
        <f t="shared" si="112"/>
        <v>0</v>
      </c>
      <c r="V268" s="2">
        <f t="shared" si="112"/>
        <v>0</v>
      </c>
      <c r="W268" s="2">
        <f t="shared" si="112"/>
        <v>0</v>
      </c>
      <c r="X268" s="2">
        <f t="shared" si="112"/>
        <v>0</v>
      </c>
      <c r="Y268" s="2">
        <f t="shared" si="112"/>
        <v>0</v>
      </c>
      <c r="Z268" s="2">
        <f t="shared" si="112"/>
        <v>0</v>
      </c>
      <c r="AA268" s="2">
        <f t="shared" si="112"/>
        <v>0</v>
      </c>
      <c r="AB268" s="2">
        <f t="shared" si="112"/>
        <v>0</v>
      </c>
      <c r="AC268" s="2">
        <f t="shared" si="112"/>
        <v>0</v>
      </c>
      <c r="AD268" s="2">
        <f t="shared" si="112"/>
        <v>0</v>
      </c>
      <c r="AE268" s="2">
        <f t="shared" si="112"/>
        <v>0</v>
      </c>
      <c r="AF268" s="2">
        <f t="shared" si="112"/>
        <v>0</v>
      </c>
      <c r="AG268" s="2">
        <f t="shared" si="112"/>
        <v>0</v>
      </c>
      <c r="AH268" s="2">
        <f t="shared" si="112"/>
        <v>0</v>
      </c>
      <c r="AI268" s="2">
        <f t="shared" si="112"/>
        <v>0</v>
      </c>
      <c r="AJ268" s="2">
        <f t="shared" si="112"/>
        <v>0</v>
      </c>
      <c r="AK268" s="2">
        <f t="shared" si="112"/>
        <v>0</v>
      </c>
    </row>
    <row r="269" spans="4:38" x14ac:dyDescent="0.3">
      <c r="E269" t="s">
        <v>19</v>
      </c>
      <c r="F269" t="s">
        <v>7</v>
      </c>
      <c r="G269" s="2">
        <f t="shared" si="112"/>
        <v>0</v>
      </c>
      <c r="H269" s="2">
        <f t="shared" si="112"/>
        <v>0</v>
      </c>
      <c r="I269" s="2">
        <f t="shared" si="112"/>
        <v>0</v>
      </c>
      <c r="J269" s="2">
        <f t="shared" si="112"/>
        <v>0</v>
      </c>
      <c r="K269" s="2">
        <f t="shared" si="112"/>
        <v>0</v>
      </c>
      <c r="L269" s="2">
        <f t="shared" si="112"/>
        <v>0</v>
      </c>
      <c r="M269" s="2">
        <f t="shared" si="112"/>
        <v>0</v>
      </c>
      <c r="N269" s="2">
        <f t="shared" si="112"/>
        <v>0</v>
      </c>
      <c r="O269" s="2">
        <f t="shared" si="112"/>
        <v>0</v>
      </c>
      <c r="P269" s="2">
        <f t="shared" si="112"/>
        <v>0</v>
      </c>
      <c r="Q269" s="2">
        <f t="shared" si="112"/>
        <v>1000000</v>
      </c>
      <c r="R269" s="2">
        <f t="shared" si="112"/>
        <v>0</v>
      </c>
      <c r="S269" s="2">
        <f t="shared" si="112"/>
        <v>0</v>
      </c>
      <c r="T269" s="2">
        <f t="shared" si="112"/>
        <v>0</v>
      </c>
      <c r="U269" s="2">
        <f t="shared" si="112"/>
        <v>0</v>
      </c>
      <c r="V269" s="2">
        <f t="shared" si="112"/>
        <v>0</v>
      </c>
      <c r="W269" s="2">
        <f t="shared" si="112"/>
        <v>0</v>
      </c>
      <c r="X269" s="2">
        <f t="shared" si="112"/>
        <v>0</v>
      </c>
      <c r="Y269" s="2">
        <f t="shared" si="112"/>
        <v>0</v>
      </c>
      <c r="Z269" s="2">
        <f t="shared" si="112"/>
        <v>-1300000</v>
      </c>
      <c r="AA269" s="2">
        <f t="shared" si="112"/>
        <v>0</v>
      </c>
      <c r="AB269" s="2">
        <f t="shared" si="112"/>
        <v>0</v>
      </c>
      <c r="AC269" s="2">
        <f t="shared" si="112"/>
        <v>0</v>
      </c>
      <c r="AD269" s="2">
        <f t="shared" si="112"/>
        <v>0</v>
      </c>
      <c r="AE269" s="2">
        <f t="shared" si="112"/>
        <v>0</v>
      </c>
      <c r="AF269" s="2">
        <f t="shared" si="112"/>
        <v>0</v>
      </c>
      <c r="AG269" s="2">
        <f t="shared" si="112"/>
        <v>0</v>
      </c>
      <c r="AH269" s="2">
        <f t="shared" si="112"/>
        <v>0</v>
      </c>
      <c r="AI269" s="2">
        <f t="shared" si="112"/>
        <v>0</v>
      </c>
      <c r="AJ269" s="2">
        <f t="shared" si="112"/>
        <v>0</v>
      </c>
      <c r="AK269" s="2">
        <f t="shared" si="112"/>
        <v>0</v>
      </c>
    </row>
    <row r="270" spans="4:38" x14ac:dyDescent="0.3">
      <c r="E270" t="s">
        <v>110</v>
      </c>
      <c r="F270" t="s">
        <v>7</v>
      </c>
      <c r="G270" s="2">
        <f t="shared" si="112"/>
        <v>1000000</v>
      </c>
      <c r="H270" s="2">
        <f t="shared" si="112"/>
        <v>1000000</v>
      </c>
      <c r="I270" s="2">
        <f t="shared" si="112"/>
        <v>0</v>
      </c>
      <c r="J270" s="2">
        <f t="shared" si="112"/>
        <v>0</v>
      </c>
      <c r="K270" s="2">
        <f t="shared" si="112"/>
        <v>0</v>
      </c>
      <c r="L270" s="2">
        <f t="shared" si="112"/>
        <v>0</v>
      </c>
      <c r="M270" s="2">
        <f t="shared" si="112"/>
        <v>0</v>
      </c>
      <c r="N270" s="2">
        <f t="shared" si="112"/>
        <v>0</v>
      </c>
      <c r="O270" s="2">
        <f t="shared" si="112"/>
        <v>0</v>
      </c>
      <c r="P270" s="2">
        <f t="shared" si="112"/>
        <v>0</v>
      </c>
      <c r="Q270" s="2">
        <f t="shared" si="112"/>
        <v>0</v>
      </c>
      <c r="R270" s="2">
        <f t="shared" si="112"/>
        <v>0</v>
      </c>
      <c r="S270" s="2">
        <f t="shared" si="112"/>
        <v>0</v>
      </c>
      <c r="T270" s="2">
        <f t="shared" si="112"/>
        <v>0</v>
      </c>
      <c r="U270" s="2">
        <f t="shared" si="112"/>
        <v>0</v>
      </c>
      <c r="V270" s="2">
        <f t="shared" si="112"/>
        <v>0</v>
      </c>
      <c r="W270" s="2">
        <f t="shared" si="112"/>
        <v>0</v>
      </c>
      <c r="X270" s="2">
        <f t="shared" si="112"/>
        <v>0</v>
      </c>
      <c r="Y270" s="2">
        <f t="shared" si="112"/>
        <v>0</v>
      </c>
      <c r="Z270" s="2">
        <f t="shared" si="112"/>
        <v>0</v>
      </c>
      <c r="AA270" s="2">
        <f t="shared" si="112"/>
        <v>0</v>
      </c>
      <c r="AB270" s="2">
        <f t="shared" si="112"/>
        <v>0</v>
      </c>
      <c r="AC270" s="2">
        <f t="shared" si="112"/>
        <v>0</v>
      </c>
      <c r="AD270" s="2">
        <f t="shared" si="112"/>
        <v>0</v>
      </c>
      <c r="AE270" s="2">
        <f t="shared" si="112"/>
        <v>0</v>
      </c>
      <c r="AF270" s="2">
        <f t="shared" si="112"/>
        <v>0</v>
      </c>
      <c r="AG270" s="2">
        <f t="shared" si="112"/>
        <v>0</v>
      </c>
      <c r="AH270" s="2">
        <f t="shared" si="112"/>
        <v>0</v>
      </c>
      <c r="AI270" s="2">
        <f t="shared" si="112"/>
        <v>0</v>
      </c>
      <c r="AJ270" s="2">
        <f t="shared" si="112"/>
        <v>0</v>
      </c>
      <c r="AK270" s="2">
        <f t="shared" si="112"/>
        <v>0</v>
      </c>
    </row>
    <row r="271" spans="4:38" x14ac:dyDescent="0.3">
      <c r="E271" t="s">
        <v>11</v>
      </c>
      <c r="F271" t="s">
        <v>7</v>
      </c>
      <c r="G271" s="2">
        <f t="shared" si="112"/>
        <v>0</v>
      </c>
      <c r="H271" s="2">
        <f t="shared" si="112"/>
        <v>14392.169400000001</v>
      </c>
      <c r="I271" s="2">
        <f t="shared" si="112"/>
        <v>68298.483556079998</v>
      </c>
      <c r="J271" s="2">
        <f t="shared" si="112"/>
        <v>228370.23947059643</v>
      </c>
      <c r="K271" s="2">
        <f t="shared" si="112"/>
        <v>328049.34054932697</v>
      </c>
      <c r="L271" s="2">
        <f t="shared" si="112"/>
        <v>391585.95232353039</v>
      </c>
      <c r="M271" s="2">
        <f t="shared" si="112"/>
        <v>416021.99635928142</v>
      </c>
      <c r="N271" s="2">
        <f t="shared" si="112"/>
        <v>424342.43628646707</v>
      </c>
      <c r="O271" s="2">
        <f t="shared" si="112"/>
        <v>432829.28501219646</v>
      </c>
      <c r="P271" s="2">
        <f t="shared" si="112"/>
        <v>441485.87071244029</v>
      </c>
      <c r="Q271" s="2">
        <f t="shared" si="112"/>
        <v>450315.58812668914</v>
      </c>
      <c r="R271" s="2">
        <f t="shared" si="112"/>
        <v>459321.89988922299</v>
      </c>
      <c r="S271" s="2">
        <f t="shared" si="112"/>
        <v>468508.33788700739</v>
      </c>
      <c r="T271" s="2">
        <f t="shared" si="112"/>
        <v>477878.50464474753</v>
      </c>
      <c r="U271" s="2">
        <f t="shared" si="112"/>
        <v>487436.07473764254</v>
      </c>
      <c r="V271" s="2">
        <f t="shared" si="112"/>
        <v>497184.79623239534</v>
      </c>
      <c r="W271" s="2">
        <f t="shared" si="112"/>
        <v>507128.49215704325</v>
      </c>
      <c r="X271" s="2">
        <f t="shared" si="112"/>
        <v>517271.0620001842</v>
      </c>
      <c r="Y271" s="2">
        <f t="shared" si="112"/>
        <v>527616.48324018787</v>
      </c>
      <c r="Z271" s="2">
        <f t="shared" si="112"/>
        <v>538168.81290499168</v>
      </c>
      <c r="AA271" s="2">
        <f t="shared" si="112"/>
        <v>548932.18916309148</v>
      </c>
      <c r="AB271" s="2">
        <f t="shared" si="112"/>
        <v>559910.83294635336</v>
      </c>
      <c r="AC271" s="2">
        <f t="shared" si="112"/>
        <v>571109.04960528039</v>
      </c>
      <c r="AD271" s="2">
        <f t="shared" si="112"/>
        <v>582531.23059738614</v>
      </c>
      <c r="AE271" s="2">
        <f t="shared" si="112"/>
        <v>594181.85520933371</v>
      </c>
      <c r="AF271" s="2">
        <f t="shared" si="112"/>
        <v>606065.4923135204</v>
      </c>
      <c r="AG271" s="2">
        <f t="shared" si="112"/>
        <v>618186.80215979076</v>
      </c>
      <c r="AH271" s="2">
        <f t="shared" si="112"/>
        <v>630550.53820298659</v>
      </c>
      <c r="AI271" s="2">
        <f t="shared" si="112"/>
        <v>643161.54896704655</v>
      </c>
      <c r="AJ271" s="2">
        <f t="shared" si="112"/>
        <v>656024.77994638728</v>
      </c>
      <c r="AK271" s="2">
        <f t="shared" si="112"/>
        <v>669145.27554531512</v>
      </c>
      <c r="AL271" s="2">
        <f t="shared" ref="AL271:AL275" si="113">IF(AF271=0,0,IF($G$15&gt;(AK271/AF271)^(1/5)-1+2%,AK271*(AK271/AF271)^(1/5)/($G$15-((AK271/AF271)^(1/5)-1)),AK271*(1+$G$14)/$G$16))</f>
        <v>13650563.621124433</v>
      </c>
    </row>
    <row r="272" spans="4:38" x14ac:dyDescent="0.3">
      <c r="E272" t="s">
        <v>58</v>
      </c>
      <c r="F272" t="s">
        <v>7</v>
      </c>
      <c r="G272" s="2">
        <f t="shared" si="112"/>
        <v>0</v>
      </c>
      <c r="H272" s="2">
        <f t="shared" si="112"/>
        <v>-8792.8087999999989</v>
      </c>
      <c r="I272" s="2">
        <f t="shared" si="112"/>
        <v>-22387.85687408</v>
      </c>
      <c r="J272" s="2">
        <f t="shared" si="112"/>
        <v>-60899.759753991304</v>
      </c>
      <c r="K272" s="2">
        <f t="shared" si="112"/>
        <v>-82384.587761316914</v>
      </c>
      <c r="L272" s="2">
        <f t="shared" si="112"/>
        <v>-97295.532256364342</v>
      </c>
      <c r="M272" s="2">
        <f t="shared" si="112"/>
        <v>-103035.87655709664</v>
      </c>
      <c r="N272" s="2">
        <f t="shared" si="112"/>
        <v>-104996.59408823856</v>
      </c>
      <c r="O272" s="2">
        <f t="shared" si="112"/>
        <v>-106996.52597000333</v>
      </c>
      <c r="P272" s="2">
        <f t="shared" si="112"/>
        <v>-109036.45648940341</v>
      </c>
      <c r="Q272" s="2">
        <f t="shared" si="112"/>
        <v>-111117.18561919148</v>
      </c>
      <c r="R272" s="2">
        <f t="shared" si="112"/>
        <v>-113239.52933157532</v>
      </c>
      <c r="S272" s="2">
        <f t="shared" si="112"/>
        <v>-115404.31991820682</v>
      </c>
      <c r="T272" s="2">
        <f t="shared" si="112"/>
        <v>-117612.40631657097</v>
      </c>
      <c r="U272" s="2">
        <f t="shared" si="112"/>
        <v>-119864.65444290238</v>
      </c>
      <c r="V272" s="2">
        <f t="shared" si="112"/>
        <v>-122161.94753176044</v>
      </c>
      <c r="W272" s="2">
        <f t="shared" si="112"/>
        <v>-124505.18648239564</v>
      </c>
      <c r="X272" s="2">
        <f t="shared" si="112"/>
        <v>-126895.29021204356</v>
      </c>
      <c r="Y272" s="2">
        <f t="shared" si="112"/>
        <v>-129333.19601628442</v>
      </c>
      <c r="Z272" s="2">
        <f t="shared" si="112"/>
        <v>-131819.8599366101</v>
      </c>
      <c r="AA272" s="2">
        <f t="shared" si="112"/>
        <v>-134356.25713534234</v>
      </c>
      <c r="AB272" s="2">
        <f t="shared" si="112"/>
        <v>-136943.38227804916</v>
      </c>
      <c r="AC272" s="2">
        <f t="shared" si="112"/>
        <v>-139582.24992361016</v>
      </c>
      <c r="AD272" s="2">
        <f t="shared" si="112"/>
        <v>-142273.89492208234</v>
      </c>
      <c r="AE272" s="2">
        <f t="shared" si="112"/>
        <v>-145019.372820524</v>
      </c>
      <c r="AF272" s="2">
        <f t="shared" si="112"/>
        <v>-147819.76027693448</v>
      </c>
      <c r="AG272" s="2">
        <f t="shared" si="112"/>
        <v>-150676.15548247317</v>
      </c>
      <c r="AH272" s="2">
        <f t="shared" si="112"/>
        <v>-153589.67859212265</v>
      </c>
      <c r="AI272" s="2">
        <f t="shared" si="112"/>
        <v>-156561.47216396511</v>
      </c>
      <c r="AJ272" s="2">
        <f t="shared" si="112"/>
        <v>-159592.70160724441</v>
      </c>
      <c r="AK272" s="2">
        <f t="shared" si="112"/>
        <v>-162684.55563938929</v>
      </c>
      <c r="AL272" s="2">
        <f t="shared" si="113"/>
        <v>-3273997.578677299</v>
      </c>
    </row>
    <row r="273" spans="1:38" x14ac:dyDescent="0.3">
      <c r="E273" t="s">
        <v>10</v>
      </c>
      <c r="F273" t="s">
        <v>7</v>
      </c>
      <c r="G273" s="2">
        <f t="shared" si="112"/>
        <v>0</v>
      </c>
      <c r="H273" s="2">
        <f t="shared" si="112"/>
        <v>-10564.697039999999</v>
      </c>
      <c r="I273" s="2">
        <f t="shared" si="112"/>
        <v>-12626.799680672</v>
      </c>
      <c r="J273" s="2">
        <f t="shared" si="112"/>
        <v>-18658.203024148788</v>
      </c>
      <c r="K273" s="2">
        <f t="shared" si="112"/>
        <v>-22441.932346134061</v>
      </c>
      <c r="L273" s="2">
        <f t="shared" si="112"/>
        <v>-24800.062028538661</v>
      </c>
      <c r="M273" s="2">
        <f t="shared" si="112"/>
        <v>-19177.392702307025</v>
      </c>
      <c r="N273" s="2">
        <f t="shared" si="112"/>
        <v>-19460.940556353165</v>
      </c>
      <c r="O273" s="2">
        <f t="shared" si="112"/>
        <v>-19750.159367480228</v>
      </c>
      <c r="P273" s="2">
        <f t="shared" si="112"/>
        <v>-20045.162554829833</v>
      </c>
      <c r="Q273" s="2">
        <f t="shared" si="112"/>
        <v>-20346.065805926431</v>
      </c>
      <c r="R273" s="2">
        <f t="shared" si="112"/>
        <v>-20652.987122044957</v>
      </c>
      <c r="S273" s="2">
        <f t="shared" si="112"/>
        <v>-20966.046864485859</v>
      </c>
      <c r="T273" s="2">
        <f t="shared" si="112"/>
        <v>-21285.367801775577</v>
      </c>
      <c r="U273" s="2">
        <f t="shared" si="112"/>
        <v>-21611.07515781109</v>
      </c>
      <c r="V273" s="2">
        <f t="shared" si="112"/>
        <v>-21943.296660967309</v>
      </c>
      <c r="W273" s="2">
        <f t="shared" si="112"/>
        <v>-22282.162594186655</v>
      </c>
      <c r="X273" s="2">
        <f t="shared" si="112"/>
        <v>-22627.805846070391</v>
      </c>
      <c r="Y273" s="2">
        <f t="shared" si="112"/>
        <v>-22980.361962991796</v>
      </c>
      <c r="Z273" s="2">
        <f t="shared" si="112"/>
        <v>-23339.969202251632</v>
      </c>
      <c r="AA273" s="2">
        <f t="shared" si="112"/>
        <v>-23706.768586296668</v>
      </c>
      <c r="AB273" s="2">
        <f t="shared" si="112"/>
        <v>-24080.903958022602</v>
      </c>
      <c r="AC273" s="2">
        <f t="shared" si="112"/>
        <v>-24462.522037183055</v>
      </c>
      <c r="AD273" s="2">
        <f t="shared" si="112"/>
        <v>-24851.772477926716</v>
      </c>
      <c r="AE273" s="2">
        <f t="shared" si="112"/>
        <v>-25248.807927485253</v>
      </c>
      <c r="AF273" s="2">
        <f t="shared" si="112"/>
        <v>-25653.784086034957</v>
      </c>
      <c r="AG273" s="2">
        <f t="shared" si="112"/>
        <v>-26066.859767755654</v>
      </c>
      <c r="AH273" s="2">
        <f t="shared" si="112"/>
        <v>-26488.196963110768</v>
      </c>
      <c r="AI273" s="2">
        <f t="shared" si="112"/>
        <v>-26917.960902372983</v>
      </c>
      <c r="AJ273" s="2">
        <f t="shared" si="112"/>
        <v>-27356.320120420445</v>
      </c>
      <c r="AK273" s="2">
        <f t="shared" si="112"/>
        <v>-27803.446522828854</v>
      </c>
      <c r="AL273" s="2">
        <f t="shared" si="113"/>
        <v>-525411.33474653843</v>
      </c>
    </row>
    <row r="274" spans="1:38" x14ac:dyDescent="0.3">
      <c r="E274" t="s">
        <v>48</v>
      </c>
      <c r="F274" t="s">
        <v>7</v>
      </c>
      <c r="G274" s="2">
        <f t="shared" si="112"/>
        <v>0</v>
      </c>
      <c r="H274" s="2">
        <f t="shared" si="112"/>
        <v>8500</v>
      </c>
      <c r="I274" s="2">
        <f t="shared" si="112"/>
        <v>8500</v>
      </c>
      <c r="J274" s="2">
        <f t="shared" si="112"/>
        <v>8500</v>
      </c>
      <c r="K274" s="2">
        <f t="shared" si="112"/>
        <v>8500</v>
      </c>
      <c r="L274" s="2">
        <f t="shared" si="112"/>
        <v>0</v>
      </c>
      <c r="M274" s="2">
        <f t="shared" si="112"/>
        <v>0</v>
      </c>
      <c r="N274" s="2">
        <f t="shared" si="112"/>
        <v>0</v>
      </c>
      <c r="O274" s="2">
        <f t="shared" si="112"/>
        <v>0</v>
      </c>
      <c r="P274" s="2">
        <f t="shared" si="112"/>
        <v>0</v>
      </c>
      <c r="Q274" s="2">
        <f t="shared" si="112"/>
        <v>0</v>
      </c>
      <c r="R274" s="2">
        <f t="shared" si="112"/>
        <v>0</v>
      </c>
      <c r="S274" s="2">
        <f t="shared" si="112"/>
        <v>0</v>
      </c>
      <c r="T274" s="2">
        <f t="shared" si="112"/>
        <v>0</v>
      </c>
      <c r="U274" s="2">
        <f t="shared" si="112"/>
        <v>0</v>
      </c>
      <c r="V274" s="2">
        <f t="shared" si="112"/>
        <v>0</v>
      </c>
      <c r="W274" s="2">
        <f t="shared" si="112"/>
        <v>0</v>
      </c>
      <c r="X274" s="2">
        <f t="shared" si="112"/>
        <v>0</v>
      </c>
      <c r="Y274" s="2">
        <f t="shared" si="112"/>
        <v>0</v>
      </c>
      <c r="Z274" s="2">
        <f t="shared" si="112"/>
        <v>0</v>
      </c>
      <c r="AA274" s="2">
        <f t="shared" si="112"/>
        <v>0</v>
      </c>
      <c r="AB274" s="2">
        <f t="shared" si="112"/>
        <v>0</v>
      </c>
      <c r="AC274" s="2">
        <f t="shared" si="112"/>
        <v>0</v>
      </c>
      <c r="AD274" s="2">
        <f t="shared" si="112"/>
        <v>0</v>
      </c>
      <c r="AE274" s="2">
        <f t="shared" si="112"/>
        <v>0</v>
      </c>
      <c r="AF274" s="2">
        <f t="shared" si="112"/>
        <v>0</v>
      </c>
      <c r="AG274" s="2">
        <f t="shared" si="112"/>
        <v>0</v>
      </c>
      <c r="AH274" s="2">
        <f t="shared" si="112"/>
        <v>0</v>
      </c>
      <c r="AI274" s="2">
        <f t="shared" si="112"/>
        <v>0</v>
      </c>
      <c r="AJ274" s="2">
        <f t="shared" si="112"/>
        <v>0</v>
      </c>
      <c r="AK274" s="2">
        <f t="shared" si="112"/>
        <v>0</v>
      </c>
      <c r="AL274" s="2">
        <f t="shared" si="113"/>
        <v>0</v>
      </c>
    </row>
    <row r="275" spans="1:38" x14ac:dyDescent="0.3">
      <c r="E275" t="s">
        <v>49</v>
      </c>
      <c r="F275" t="s">
        <v>7</v>
      </c>
      <c r="G275" s="2">
        <f t="shared" si="112"/>
        <v>0</v>
      </c>
      <c r="H275" s="2">
        <f t="shared" si="112"/>
        <v>85</v>
      </c>
      <c r="I275" s="2">
        <f t="shared" si="112"/>
        <v>85</v>
      </c>
      <c r="J275" s="2">
        <f t="shared" ref="J275:AK275" si="114">J241</f>
        <v>85</v>
      </c>
      <c r="K275" s="2">
        <f t="shared" si="114"/>
        <v>85</v>
      </c>
      <c r="L275" s="2">
        <f t="shared" si="114"/>
        <v>85</v>
      </c>
      <c r="M275" s="2">
        <f t="shared" si="114"/>
        <v>85</v>
      </c>
      <c r="N275" s="2">
        <f t="shared" si="114"/>
        <v>85</v>
      </c>
      <c r="O275" s="2">
        <f t="shared" si="114"/>
        <v>85</v>
      </c>
      <c r="P275" s="2">
        <f t="shared" si="114"/>
        <v>85</v>
      </c>
      <c r="Q275" s="2">
        <f t="shared" si="114"/>
        <v>85</v>
      </c>
      <c r="R275" s="2">
        <f t="shared" si="114"/>
        <v>85</v>
      </c>
      <c r="S275" s="2">
        <f t="shared" si="114"/>
        <v>85</v>
      </c>
      <c r="T275" s="2">
        <f t="shared" si="114"/>
        <v>85</v>
      </c>
      <c r="U275" s="2">
        <f t="shared" si="114"/>
        <v>85</v>
      </c>
      <c r="V275" s="2">
        <f t="shared" si="114"/>
        <v>85</v>
      </c>
      <c r="W275" s="2">
        <f t="shared" si="114"/>
        <v>85</v>
      </c>
      <c r="X275" s="2">
        <f t="shared" si="114"/>
        <v>85</v>
      </c>
      <c r="Y275" s="2">
        <f t="shared" si="114"/>
        <v>85</v>
      </c>
      <c r="Z275" s="2">
        <f t="shared" si="114"/>
        <v>85</v>
      </c>
      <c r="AA275" s="2">
        <f t="shared" si="114"/>
        <v>85</v>
      </c>
      <c r="AB275" s="2">
        <f t="shared" si="114"/>
        <v>85</v>
      </c>
      <c r="AC275" s="2">
        <f t="shared" si="114"/>
        <v>85</v>
      </c>
      <c r="AD275" s="2">
        <f t="shared" si="114"/>
        <v>85</v>
      </c>
      <c r="AE275" s="2">
        <f t="shared" si="114"/>
        <v>85</v>
      </c>
      <c r="AF275" s="2">
        <f t="shared" si="114"/>
        <v>85</v>
      </c>
      <c r="AG275" s="2">
        <f t="shared" si="114"/>
        <v>85</v>
      </c>
      <c r="AH275" s="2">
        <f t="shared" si="114"/>
        <v>85</v>
      </c>
      <c r="AI275" s="2">
        <f t="shared" si="114"/>
        <v>85</v>
      </c>
      <c r="AJ275" s="2">
        <f t="shared" si="114"/>
        <v>85</v>
      </c>
      <c r="AK275" s="2">
        <f t="shared" si="114"/>
        <v>85</v>
      </c>
      <c r="AL275" s="2">
        <f t="shared" si="113"/>
        <v>1214.2857142857142</v>
      </c>
    </row>
    <row r="276" spans="1:38" x14ac:dyDescent="0.3">
      <c r="E276" t="s">
        <v>20</v>
      </c>
      <c r="F276" t="s">
        <v>7</v>
      </c>
      <c r="G276" s="2">
        <f t="shared" ref="G276:AK276" ca="1" si="115">G265</f>
        <v>-2132517.8590420014</v>
      </c>
      <c r="H276" s="2">
        <f t="shared" si="115"/>
        <v>385641.61423426669</v>
      </c>
      <c r="I276" s="2">
        <f t="shared" si="115"/>
        <v>642753.86177296157</v>
      </c>
      <c r="J276" s="2">
        <f t="shared" si="115"/>
        <v>610947.22919277893</v>
      </c>
      <c r="K276" s="2">
        <f t="shared" si="115"/>
        <v>590112.27694294148</v>
      </c>
      <c r="L276" s="2">
        <f t="shared" si="115"/>
        <v>19537.366415851044</v>
      </c>
      <c r="M276" s="2">
        <f t="shared" si="115"/>
        <v>-43271.776921299053</v>
      </c>
      <c r="N276" s="2">
        <f t="shared" si="115"/>
        <v>-44973.105793058385</v>
      </c>
      <c r="O276" s="2">
        <f t="shared" si="115"/>
        <v>-46708.461242252895</v>
      </c>
      <c r="P276" s="2">
        <f t="shared" si="115"/>
        <v>-48478.523800431249</v>
      </c>
      <c r="Q276" s="2">
        <f t="shared" si="115"/>
        <v>-54950.654276439891</v>
      </c>
      <c r="R276" s="2">
        <f t="shared" si="115"/>
        <v>-56792.227361968711</v>
      </c>
      <c r="S276" s="2">
        <f t="shared" si="115"/>
        <v>-58670.631909208081</v>
      </c>
      <c r="T276" s="2">
        <f t="shared" si="115"/>
        <v>-60586.604547392228</v>
      </c>
      <c r="U276" s="2">
        <f t="shared" si="115"/>
        <v>-62540.896638340098</v>
      </c>
      <c r="V276" s="2">
        <f t="shared" si="115"/>
        <v>-64534.274571106893</v>
      </c>
      <c r="W276" s="2">
        <f t="shared" si="115"/>
        <v>-66567.520062529031</v>
      </c>
      <c r="X276" s="2">
        <f t="shared" si="115"/>
        <v>-68641.43046377963</v>
      </c>
      <c r="Y276" s="2">
        <f t="shared" si="115"/>
        <v>-70756.819073055231</v>
      </c>
      <c r="Z276" s="2">
        <f t="shared" si="115"/>
        <v>-66847.848787849682</v>
      </c>
      <c r="AA276" s="2">
        <f t="shared" si="115"/>
        <v>-69048.699096939992</v>
      </c>
      <c r="AB276" s="2">
        <f t="shared" si="115"/>
        <v>-71293.566412212152</v>
      </c>
      <c r="AC276" s="2">
        <f t="shared" si="115"/>
        <v>-73583.331073789712</v>
      </c>
      <c r="AD276" s="2">
        <f t="shared" si="115"/>
        <v>-75918.891028598882</v>
      </c>
      <c r="AE276" s="2">
        <f t="shared" si="115"/>
        <v>-78301.162182504137</v>
      </c>
      <c r="AF276" s="2">
        <f t="shared" si="115"/>
        <v>-80731.078759487544</v>
      </c>
      <c r="AG276" s="2">
        <f t="shared" si="115"/>
        <v>-105609.59366801077</v>
      </c>
      <c r="AH276" s="2">
        <f t="shared" si="115"/>
        <v>-109257.67887470433</v>
      </c>
      <c r="AI276" s="2">
        <f t="shared" si="115"/>
        <v>-112284.32578553181</v>
      </c>
      <c r="AJ276" s="2">
        <f t="shared" si="115"/>
        <v>-114914.54563457571</v>
      </c>
      <c r="AK276" s="2">
        <f t="shared" si="115"/>
        <v>-117597.36988060059</v>
      </c>
      <c r="AL276" s="2">
        <f>IF(AF276=0,0,IF($G$15&gt;(AK276/AF276)^(1/5)-1+2%,AK276*(AK276/AF276)^(1/5)/($G$15-((AK276/AF276)^(1/5)-1)),AK276*(1+$G$14)/$G$16))</f>
        <v>-2446966.0724755349</v>
      </c>
    </row>
    <row r="277" spans="1:38" x14ac:dyDescent="0.3">
      <c r="E277" t="s">
        <v>174</v>
      </c>
      <c r="F277" t="s">
        <v>7</v>
      </c>
      <c r="G277" s="2">
        <f ca="1">-$G$17*G276</f>
        <v>1066258.9295210007</v>
      </c>
      <c r="H277" s="2">
        <f t="shared" ref="H277:AK277" si="116">-$G$17*H276</f>
        <v>-192820.80711713334</v>
      </c>
      <c r="I277" s="2">
        <f t="shared" si="116"/>
        <v>-321376.93088648078</v>
      </c>
      <c r="J277" s="2">
        <f t="shared" si="116"/>
        <v>-305473.61459638947</v>
      </c>
      <c r="K277" s="2">
        <f t="shared" si="116"/>
        <v>-295056.13847147074</v>
      </c>
      <c r="L277" s="2">
        <f t="shared" si="116"/>
        <v>-9768.6832079255219</v>
      </c>
      <c r="M277" s="2">
        <f t="shared" si="116"/>
        <v>21635.888460649527</v>
      </c>
      <c r="N277" s="2">
        <f t="shared" si="116"/>
        <v>22486.552896529192</v>
      </c>
      <c r="O277" s="2">
        <f t="shared" si="116"/>
        <v>23354.230621126448</v>
      </c>
      <c r="P277" s="2">
        <f t="shared" si="116"/>
        <v>24239.261900215624</v>
      </c>
      <c r="Q277" s="2">
        <f t="shared" si="116"/>
        <v>27475.327138219945</v>
      </c>
      <c r="R277" s="2">
        <f t="shared" si="116"/>
        <v>28396.113680984356</v>
      </c>
      <c r="S277" s="2">
        <f t="shared" si="116"/>
        <v>29335.315954604041</v>
      </c>
      <c r="T277" s="2">
        <f t="shared" si="116"/>
        <v>30293.302273696114</v>
      </c>
      <c r="U277" s="2">
        <f t="shared" si="116"/>
        <v>31270.448319170049</v>
      </c>
      <c r="V277" s="2">
        <f t="shared" si="116"/>
        <v>32267.137285553446</v>
      </c>
      <c r="W277" s="2">
        <f t="shared" si="116"/>
        <v>33283.760031264515</v>
      </c>
      <c r="X277" s="2">
        <f t="shared" si="116"/>
        <v>34320.715231889815</v>
      </c>
      <c r="Y277" s="2">
        <f t="shared" si="116"/>
        <v>35378.409536527615</v>
      </c>
      <c r="Z277" s="2">
        <f t="shared" si="116"/>
        <v>33423.924393924841</v>
      </c>
      <c r="AA277" s="2">
        <f t="shared" si="116"/>
        <v>34524.349548469996</v>
      </c>
      <c r="AB277" s="2">
        <f t="shared" si="116"/>
        <v>35646.783206106076</v>
      </c>
      <c r="AC277" s="2">
        <f t="shared" si="116"/>
        <v>36791.665536894856</v>
      </c>
      <c r="AD277" s="2">
        <f t="shared" si="116"/>
        <v>37959.445514299441</v>
      </c>
      <c r="AE277" s="2">
        <f t="shared" si="116"/>
        <v>39150.581091252068</v>
      </c>
      <c r="AF277" s="2">
        <f t="shared" si="116"/>
        <v>40365.539379743772</v>
      </c>
      <c r="AG277" s="2">
        <f t="shared" si="116"/>
        <v>52804.796834005385</v>
      </c>
      <c r="AH277" s="2">
        <f t="shared" si="116"/>
        <v>54628.839437352166</v>
      </c>
      <c r="AI277" s="2">
        <f t="shared" si="116"/>
        <v>56142.162892765904</v>
      </c>
      <c r="AJ277" s="2">
        <f t="shared" si="116"/>
        <v>57457.272817287856</v>
      </c>
      <c r="AK277" s="2">
        <f t="shared" si="116"/>
        <v>58798.684940300293</v>
      </c>
      <c r="AL277" s="2">
        <f t="shared" ref="AL277" si="117">IF(AF277=0,0,IF($G$15&gt;(AK277/AF277)^(1/5)-1+2%,AK277*(AK277/AF277)^(1/5)/($G$15-((AK277/AF277)^(1/5)-1)),AK277*(1+$G$14)/$G$16))</f>
        <v>1223483.0362377674</v>
      </c>
    </row>
    <row r="278" spans="1:38" x14ac:dyDescent="0.3">
      <c r="E278" t="s">
        <v>23</v>
      </c>
      <c r="F278" t="s">
        <v>7</v>
      </c>
      <c r="G278" s="2">
        <f t="shared" ref="G278:AL278" ca="1" si="118">SUM(G268:G277)</f>
        <v>-10966258.929521002</v>
      </c>
      <c r="H278" s="2">
        <f t="shared" si="118"/>
        <v>-3003559.5293228664</v>
      </c>
      <c r="I278" s="2">
        <f t="shared" si="118"/>
        <v>263245.75788780878</v>
      </c>
      <c r="J278" s="2">
        <f t="shared" si="118"/>
        <v>412870.8912888458</v>
      </c>
      <c r="K278" s="2">
        <f t="shared" si="118"/>
        <v>526863.95891334675</v>
      </c>
      <c r="L278" s="2">
        <f t="shared" si="118"/>
        <v>279344.04124655289</v>
      </c>
      <c r="M278" s="2">
        <f t="shared" si="118"/>
        <v>272257.8386392282</v>
      </c>
      <c r="N278" s="2">
        <f t="shared" si="118"/>
        <v>277483.34874534613</v>
      </c>
      <c r="O278" s="2">
        <f t="shared" si="118"/>
        <v>282813.36905358639</v>
      </c>
      <c r="P278" s="2">
        <f t="shared" si="118"/>
        <v>288249.98976799141</v>
      </c>
      <c r="Q278" s="2">
        <f t="shared" si="118"/>
        <v>1291462.0095633513</v>
      </c>
      <c r="R278" s="2">
        <f t="shared" si="118"/>
        <v>297118.26975461835</v>
      </c>
      <c r="S278" s="2">
        <f t="shared" si="118"/>
        <v>302887.65514971071</v>
      </c>
      <c r="T278" s="2">
        <f t="shared" si="118"/>
        <v>308772.42825270485</v>
      </c>
      <c r="U278" s="2">
        <f t="shared" si="118"/>
        <v>314774.89681775903</v>
      </c>
      <c r="V278" s="2">
        <f t="shared" si="118"/>
        <v>320897.41475411417</v>
      </c>
      <c r="W278" s="2">
        <f t="shared" si="118"/>
        <v>327142.38304919645</v>
      </c>
      <c r="X278" s="2">
        <f t="shared" si="118"/>
        <v>333512.25071018044</v>
      </c>
      <c r="Y278" s="2">
        <f t="shared" si="118"/>
        <v>340009.51572438411</v>
      </c>
      <c r="Z278" s="2">
        <f t="shared" si="118"/>
        <v>-950329.94062779483</v>
      </c>
      <c r="AA278" s="2">
        <f t="shared" si="118"/>
        <v>356429.81389298249</v>
      </c>
      <c r="AB278" s="2">
        <f t="shared" si="118"/>
        <v>363324.76350417559</v>
      </c>
      <c r="AC278" s="2">
        <f t="shared" si="118"/>
        <v>370357.61210759234</v>
      </c>
      <c r="AD278" s="2">
        <f t="shared" si="118"/>
        <v>377531.1176830777</v>
      </c>
      <c r="AE278" s="2">
        <f t="shared" si="118"/>
        <v>384848.09337007231</v>
      </c>
      <c r="AF278" s="2">
        <f t="shared" si="118"/>
        <v>392311.40857080719</v>
      </c>
      <c r="AG278" s="2">
        <f t="shared" si="118"/>
        <v>388723.9900755565</v>
      </c>
      <c r="AH278" s="2">
        <f t="shared" si="118"/>
        <v>395928.82321040099</v>
      </c>
      <c r="AI278" s="2">
        <f t="shared" si="118"/>
        <v>403624.95300794259</v>
      </c>
      <c r="AJ278" s="2">
        <f t="shared" si="118"/>
        <v>411703.48540143459</v>
      </c>
      <c r="AK278" s="2">
        <f t="shared" si="118"/>
        <v>419943.58844279667</v>
      </c>
      <c r="AL278" s="2">
        <f t="shared" si="118"/>
        <v>8628885.9571771156</v>
      </c>
    </row>
    <row r="279" spans="1:38" x14ac:dyDescent="0.3">
      <c r="E279" t="s">
        <v>31</v>
      </c>
      <c r="F279" t="s">
        <v>7</v>
      </c>
      <c r="G279" s="2">
        <f ca="1">NPV($G$15,H278:AL278)+G278</f>
        <v>-8721726.196806673</v>
      </c>
    </row>
    <row r="280" spans="1:38" x14ac:dyDescent="0.3">
      <c r="E280" s="4" t="s">
        <v>34</v>
      </c>
      <c r="F280" s="4"/>
      <c r="G280" s="5" t="str">
        <f ca="1">IF(G279&gt;0,"N/A",IF(ABS(G279+G253)&gt;1,"Error","OK"))</f>
        <v>OK</v>
      </c>
    </row>
    <row r="282" spans="1:38" x14ac:dyDescent="0.3">
      <c r="C282" s="1" t="s">
        <v>36</v>
      </c>
      <c r="D282" s="1"/>
    </row>
    <row r="283" spans="1:38" x14ac:dyDescent="0.3">
      <c r="A283" s="15">
        <f>'Notes &amp; Assumptions'!A67</f>
        <v>54</v>
      </c>
      <c r="C283" s="1"/>
      <c r="D283" s="1"/>
      <c r="E283" t="s">
        <v>42</v>
      </c>
      <c r="F283" t="s">
        <v>3</v>
      </c>
      <c r="G283" s="11">
        <v>1</v>
      </c>
      <c r="H283" s="11">
        <v>1</v>
      </c>
      <c r="I283" s="11">
        <v>1</v>
      </c>
      <c r="J283" s="11">
        <v>1</v>
      </c>
      <c r="K283" s="11">
        <v>1</v>
      </c>
      <c r="L283" s="11">
        <v>1</v>
      </c>
      <c r="M283" s="11">
        <v>0</v>
      </c>
      <c r="N283" s="11">
        <v>0</v>
      </c>
      <c r="O283" s="11">
        <v>0</v>
      </c>
      <c r="P283" s="11">
        <v>0</v>
      </c>
      <c r="Q283" s="11">
        <v>0</v>
      </c>
      <c r="R283" s="11">
        <v>0</v>
      </c>
      <c r="S283" s="11">
        <v>0</v>
      </c>
      <c r="T283" s="11">
        <v>0</v>
      </c>
      <c r="U283" s="11">
        <v>0</v>
      </c>
      <c r="V283" s="11">
        <v>0</v>
      </c>
      <c r="W283" s="11">
        <v>0</v>
      </c>
      <c r="X283" s="11">
        <v>0</v>
      </c>
      <c r="Y283" s="11">
        <v>0</v>
      </c>
      <c r="Z283" s="11">
        <v>0</v>
      </c>
      <c r="AA283" s="11">
        <v>0</v>
      </c>
      <c r="AB283" s="11">
        <v>0</v>
      </c>
      <c r="AC283" s="11">
        <v>0</v>
      </c>
      <c r="AD283" s="11">
        <v>0</v>
      </c>
      <c r="AE283" s="11">
        <v>0</v>
      </c>
      <c r="AF283" s="11">
        <v>0</v>
      </c>
      <c r="AG283" s="11">
        <v>0</v>
      </c>
      <c r="AH283" s="11">
        <v>0</v>
      </c>
      <c r="AI283" s="11">
        <v>0</v>
      </c>
      <c r="AJ283" s="11">
        <v>0</v>
      </c>
      <c r="AK283" s="11">
        <v>0</v>
      </c>
    </row>
    <row r="284" spans="1:38" x14ac:dyDescent="0.3">
      <c r="E284" t="s">
        <v>37</v>
      </c>
      <c r="F284" t="s">
        <v>38</v>
      </c>
      <c r="G284" s="9">
        <f ca="1">MAX(0,-G311/(NPV($G$16,H283:AA283)+G283))</f>
        <v>1619121.999773741</v>
      </c>
      <c r="H284" s="2">
        <f t="shared" ref="H284:AK284" ca="1" si="119">G284*(1+$G$14)</f>
        <v>1651504.4397692159</v>
      </c>
      <c r="I284" s="2">
        <f t="shared" ca="1" si="119"/>
        <v>1684534.5285646003</v>
      </c>
      <c r="J284" s="2">
        <f t="shared" ca="1" si="119"/>
        <v>1718225.2191358923</v>
      </c>
      <c r="K284" s="2">
        <f t="shared" ca="1" si="119"/>
        <v>1752589.7235186102</v>
      </c>
      <c r="L284" s="2">
        <f t="shared" ca="1" si="119"/>
        <v>1787641.5179889824</v>
      </c>
      <c r="M284" s="2">
        <f t="shared" ca="1" si="119"/>
        <v>1823394.3483487621</v>
      </c>
      <c r="N284" s="2">
        <f t="shared" ca="1" si="119"/>
        <v>1859862.2353157373</v>
      </c>
      <c r="O284" s="2">
        <f t="shared" ca="1" si="119"/>
        <v>1897059.4800220521</v>
      </c>
      <c r="P284" s="2">
        <f t="shared" ca="1" si="119"/>
        <v>1935000.6696224932</v>
      </c>
      <c r="Q284" s="2">
        <f t="shared" ca="1" si="119"/>
        <v>1973700.683014943</v>
      </c>
      <c r="R284" s="2">
        <f t="shared" ca="1" si="119"/>
        <v>2013174.6966752419</v>
      </c>
      <c r="S284" s="2">
        <f t="shared" ca="1" si="119"/>
        <v>2053438.1906087468</v>
      </c>
      <c r="T284" s="2">
        <f t="shared" ca="1" si="119"/>
        <v>2094506.9544209219</v>
      </c>
      <c r="U284" s="2">
        <f t="shared" ca="1" si="119"/>
        <v>2136397.0935093402</v>
      </c>
      <c r="V284" s="2">
        <f t="shared" ca="1" si="119"/>
        <v>2179125.0353795271</v>
      </c>
      <c r="W284" s="2">
        <f t="shared" ca="1" si="119"/>
        <v>2222707.5360871176</v>
      </c>
      <c r="X284" s="2">
        <f t="shared" ca="1" si="119"/>
        <v>2267161.6868088599</v>
      </c>
      <c r="Y284" s="2">
        <f t="shared" ca="1" si="119"/>
        <v>2312504.9205450374</v>
      </c>
      <c r="Z284" s="2">
        <f t="shared" ca="1" si="119"/>
        <v>2358755.0189559381</v>
      </c>
      <c r="AA284" s="2">
        <f t="shared" ca="1" si="119"/>
        <v>2405930.1193350567</v>
      </c>
      <c r="AB284" s="2">
        <f t="shared" ca="1" si="119"/>
        <v>2454048.7217217581</v>
      </c>
      <c r="AC284" s="2">
        <f t="shared" ca="1" si="119"/>
        <v>2503129.6961561935</v>
      </c>
      <c r="AD284" s="2">
        <f t="shared" ca="1" si="119"/>
        <v>2553192.2900793175</v>
      </c>
      <c r="AE284" s="2">
        <f t="shared" ca="1" si="119"/>
        <v>2604256.1358809038</v>
      </c>
      <c r="AF284" s="2">
        <f t="shared" ca="1" si="119"/>
        <v>2656341.2585985218</v>
      </c>
      <c r="AG284" s="2">
        <f ca="1">AF284*(1+$G$14)</f>
        <v>2709468.0837704921</v>
      </c>
      <c r="AH284" s="2">
        <f t="shared" ca="1" si="119"/>
        <v>2763657.4454459022</v>
      </c>
      <c r="AI284" s="2">
        <f t="shared" ca="1" si="119"/>
        <v>2818930.5943548204</v>
      </c>
      <c r="AJ284" s="2">
        <f t="shared" ca="1" si="119"/>
        <v>2875309.2062419169</v>
      </c>
      <c r="AK284" s="2">
        <f t="shared" ca="1" si="119"/>
        <v>2932815.3903667554</v>
      </c>
    </row>
    <row r="285" spans="1:38" x14ac:dyDescent="0.3">
      <c r="E285" t="s">
        <v>21</v>
      </c>
      <c r="F285" t="s">
        <v>7</v>
      </c>
      <c r="G285" s="2">
        <f ca="1">G283*G284</f>
        <v>1619121.999773741</v>
      </c>
      <c r="H285" s="2">
        <f t="shared" ref="H285:AK285" ca="1" si="120">H283*H284</f>
        <v>1651504.4397692159</v>
      </c>
      <c r="I285" s="2">
        <f t="shared" ca="1" si="120"/>
        <v>1684534.5285646003</v>
      </c>
      <c r="J285" s="2">
        <f t="shared" ca="1" si="120"/>
        <v>1718225.2191358923</v>
      </c>
      <c r="K285" s="2">
        <f t="shared" ca="1" si="120"/>
        <v>1752589.7235186102</v>
      </c>
      <c r="L285" s="2">
        <f t="shared" ca="1" si="120"/>
        <v>1787641.5179889824</v>
      </c>
      <c r="M285" s="2">
        <f t="shared" ca="1" si="120"/>
        <v>0</v>
      </c>
      <c r="N285" s="2">
        <f t="shared" ca="1" si="120"/>
        <v>0</v>
      </c>
      <c r="O285" s="2">
        <f t="shared" ca="1" si="120"/>
        <v>0</v>
      </c>
      <c r="P285" s="2">
        <f t="shared" ca="1" si="120"/>
        <v>0</v>
      </c>
      <c r="Q285" s="2">
        <f t="shared" ca="1" si="120"/>
        <v>0</v>
      </c>
      <c r="R285" s="2">
        <f t="shared" ca="1" si="120"/>
        <v>0</v>
      </c>
      <c r="S285" s="2">
        <f t="shared" ca="1" si="120"/>
        <v>0</v>
      </c>
      <c r="T285" s="2">
        <f t="shared" ca="1" si="120"/>
        <v>0</v>
      </c>
      <c r="U285" s="2">
        <f t="shared" ca="1" si="120"/>
        <v>0</v>
      </c>
      <c r="V285" s="2">
        <f t="shared" ca="1" si="120"/>
        <v>0</v>
      </c>
      <c r="W285" s="2">
        <f t="shared" ca="1" si="120"/>
        <v>0</v>
      </c>
      <c r="X285" s="2">
        <f t="shared" ca="1" si="120"/>
        <v>0</v>
      </c>
      <c r="Y285" s="2">
        <f t="shared" ca="1" si="120"/>
        <v>0</v>
      </c>
      <c r="Z285" s="2">
        <f t="shared" ca="1" si="120"/>
        <v>0</v>
      </c>
      <c r="AA285" s="2">
        <f t="shared" ca="1" si="120"/>
        <v>0</v>
      </c>
      <c r="AB285" s="2">
        <f t="shared" ca="1" si="120"/>
        <v>0</v>
      </c>
      <c r="AC285" s="2">
        <f t="shared" ca="1" si="120"/>
        <v>0</v>
      </c>
      <c r="AD285" s="2">
        <f t="shared" ca="1" si="120"/>
        <v>0</v>
      </c>
      <c r="AE285" s="2">
        <f t="shared" ca="1" si="120"/>
        <v>0</v>
      </c>
      <c r="AF285" s="2">
        <f t="shared" ca="1" si="120"/>
        <v>0</v>
      </c>
      <c r="AG285" s="2">
        <f t="shared" ca="1" si="120"/>
        <v>0</v>
      </c>
      <c r="AH285" s="2">
        <f t="shared" ca="1" si="120"/>
        <v>0</v>
      </c>
      <c r="AI285" s="2">
        <f t="shared" ca="1" si="120"/>
        <v>0</v>
      </c>
      <c r="AJ285" s="2">
        <f t="shared" ca="1" si="120"/>
        <v>0</v>
      </c>
      <c r="AK285" s="2">
        <f t="shared" ca="1" si="120"/>
        <v>0</v>
      </c>
    </row>
    <row r="287" spans="1:38" x14ac:dyDescent="0.3">
      <c r="D287" s="3" t="s">
        <v>9</v>
      </c>
    </row>
    <row r="288" spans="1:38" x14ac:dyDescent="0.3">
      <c r="D288" s="3"/>
      <c r="E288" t="s">
        <v>108</v>
      </c>
      <c r="F288" t="s">
        <v>7</v>
      </c>
      <c r="G288" s="2">
        <f t="shared" ref="G288:AK293" si="121">G222</f>
        <v>400000</v>
      </c>
      <c r="H288" s="2">
        <f t="shared" si="121"/>
        <v>1000000</v>
      </c>
      <c r="I288" s="2">
        <f t="shared" si="121"/>
        <v>0</v>
      </c>
      <c r="J288" s="2">
        <f t="shared" si="121"/>
        <v>0</v>
      </c>
      <c r="K288" s="2">
        <f t="shared" si="121"/>
        <v>0</v>
      </c>
      <c r="L288" s="2">
        <f t="shared" si="121"/>
        <v>0</v>
      </c>
      <c r="M288" s="2">
        <f t="shared" si="121"/>
        <v>0</v>
      </c>
      <c r="N288" s="2">
        <f t="shared" si="121"/>
        <v>0</v>
      </c>
      <c r="O288" s="2">
        <f t="shared" si="121"/>
        <v>0</v>
      </c>
      <c r="P288" s="2">
        <f t="shared" si="121"/>
        <v>0</v>
      </c>
      <c r="Q288" s="2">
        <f t="shared" si="121"/>
        <v>0</v>
      </c>
      <c r="R288" s="2">
        <f t="shared" si="121"/>
        <v>0</v>
      </c>
      <c r="S288" s="2">
        <f t="shared" si="121"/>
        <v>0</v>
      </c>
      <c r="T288" s="2">
        <f t="shared" si="121"/>
        <v>0</v>
      </c>
      <c r="U288" s="2">
        <f t="shared" si="121"/>
        <v>0</v>
      </c>
      <c r="V288" s="2">
        <f t="shared" si="121"/>
        <v>0</v>
      </c>
      <c r="W288" s="2">
        <f t="shared" si="121"/>
        <v>0</v>
      </c>
      <c r="X288" s="2">
        <f t="shared" si="121"/>
        <v>0</v>
      </c>
      <c r="Y288" s="2">
        <f t="shared" si="121"/>
        <v>0</v>
      </c>
      <c r="Z288" s="2">
        <f t="shared" si="121"/>
        <v>0</v>
      </c>
      <c r="AA288" s="2">
        <f t="shared" si="121"/>
        <v>0</v>
      </c>
      <c r="AB288" s="2">
        <f t="shared" si="121"/>
        <v>0</v>
      </c>
      <c r="AC288" s="2">
        <f t="shared" si="121"/>
        <v>0</v>
      </c>
      <c r="AD288" s="2">
        <f t="shared" si="121"/>
        <v>0</v>
      </c>
      <c r="AE288" s="2">
        <f t="shared" si="121"/>
        <v>0</v>
      </c>
      <c r="AF288" s="2">
        <f t="shared" si="121"/>
        <v>0</v>
      </c>
      <c r="AG288" s="2">
        <f t="shared" si="121"/>
        <v>0</v>
      </c>
      <c r="AH288" s="2">
        <f t="shared" si="121"/>
        <v>0</v>
      </c>
      <c r="AI288" s="2">
        <f t="shared" si="121"/>
        <v>0</v>
      </c>
      <c r="AJ288" s="2">
        <f t="shared" si="121"/>
        <v>0</v>
      </c>
      <c r="AK288" s="2">
        <f t="shared" si="121"/>
        <v>0</v>
      </c>
    </row>
    <row r="289" spans="4:38" x14ac:dyDescent="0.3">
      <c r="D289" s="3"/>
      <c r="E289" t="s">
        <v>11</v>
      </c>
      <c r="F289" t="s">
        <v>7</v>
      </c>
      <c r="G289" s="2">
        <f t="shared" si="121"/>
        <v>0</v>
      </c>
      <c r="H289" s="2">
        <f t="shared" si="121"/>
        <v>14392.169400000001</v>
      </c>
      <c r="I289" s="2">
        <f t="shared" si="121"/>
        <v>68298.483556079998</v>
      </c>
      <c r="J289" s="2">
        <f t="shared" si="121"/>
        <v>228370.23947059643</v>
      </c>
      <c r="K289" s="2">
        <f t="shared" si="121"/>
        <v>328049.34054932697</v>
      </c>
      <c r="L289" s="2">
        <f t="shared" si="121"/>
        <v>391585.95232353039</v>
      </c>
      <c r="M289" s="2">
        <f t="shared" si="121"/>
        <v>416021.99635928142</v>
      </c>
      <c r="N289" s="2">
        <f t="shared" si="121"/>
        <v>424342.43628646707</v>
      </c>
      <c r="O289" s="2">
        <f t="shared" si="121"/>
        <v>432829.28501219646</v>
      </c>
      <c r="P289" s="2">
        <f t="shared" si="121"/>
        <v>441485.87071244029</v>
      </c>
      <c r="Q289" s="2">
        <f t="shared" si="121"/>
        <v>450315.58812668914</v>
      </c>
      <c r="R289" s="2">
        <f t="shared" si="121"/>
        <v>459321.89988922299</v>
      </c>
      <c r="S289" s="2">
        <f t="shared" si="121"/>
        <v>468508.33788700739</v>
      </c>
      <c r="T289" s="2">
        <f t="shared" si="121"/>
        <v>477878.50464474753</v>
      </c>
      <c r="U289" s="2">
        <f t="shared" si="121"/>
        <v>487436.07473764254</v>
      </c>
      <c r="V289" s="2">
        <f t="shared" si="121"/>
        <v>497184.79623239534</v>
      </c>
      <c r="W289" s="2">
        <f t="shared" si="121"/>
        <v>507128.49215704325</v>
      </c>
      <c r="X289" s="2">
        <f t="shared" si="121"/>
        <v>517271.0620001842</v>
      </c>
      <c r="Y289" s="2">
        <f t="shared" si="121"/>
        <v>527616.48324018787</v>
      </c>
      <c r="Z289" s="2">
        <f t="shared" si="121"/>
        <v>538168.81290499168</v>
      </c>
      <c r="AA289" s="2">
        <f t="shared" si="121"/>
        <v>548932.18916309148</v>
      </c>
      <c r="AB289" s="2">
        <f t="shared" si="121"/>
        <v>559910.83294635336</v>
      </c>
      <c r="AC289" s="2">
        <f t="shared" si="121"/>
        <v>571109.04960528039</v>
      </c>
      <c r="AD289" s="2">
        <f t="shared" si="121"/>
        <v>582531.23059738614</v>
      </c>
      <c r="AE289" s="2">
        <f t="shared" si="121"/>
        <v>594181.85520933371</v>
      </c>
      <c r="AF289" s="2">
        <f t="shared" si="121"/>
        <v>606065.4923135204</v>
      </c>
      <c r="AG289" s="2">
        <f t="shared" si="121"/>
        <v>618186.80215979076</v>
      </c>
      <c r="AH289" s="2">
        <f t="shared" si="121"/>
        <v>630550.53820298659</v>
      </c>
      <c r="AI289" s="2">
        <f t="shared" si="121"/>
        <v>643161.54896704655</v>
      </c>
      <c r="AJ289" s="2">
        <f t="shared" si="121"/>
        <v>656024.77994638728</v>
      </c>
      <c r="AK289" s="2">
        <f t="shared" si="121"/>
        <v>669145.27554531512</v>
      </c>
    </row>
    <row r="290" spans="4:38" x14ac:dyDescent="0.3">
      <c r="D290" s="3"/>
      <c r="E290" t="s">
        <v>58</v>
      </c>
      <c r="F290" t="s">
        <v>7</v>
      </c>
      <c r="G290" s="2">
        <f t="shared" si="121"/>
        <v>0</v>
      </c>
      <c r="H290" s="2">
        <f t="shared" si="121"/>
        <v>-8792.8087999999989</v>
      </c>
      <c r="I290" s="2">
        <f t="shared" si="121"/>
        <v>-22387.85687408</v>
      </c>
      <c r="J290" s="2">
        <f t="shared" si="121"/>
        <v>-60899.759753991304</v>
      </c>
      <c r="K290" s="2">
        <f t="shared" si="121"/>
        <v>-82384.587761316914</v>
      </c>
      <c r="L290" s="2">
        <f t="shared" si="121"/>
        <v>-97295.532256364342</v>
      </c>
      <c r="M290" s="2">
        <f t="shared" si="121"/>
        <v>-103035.87655709664</v>
      </c>
      <c r="N290" s="2">
        <f t="shared" si="121"/>
        <v>-104996.59408823856</v>
      </c>
      <c r="O290" s="2">
        <f t="shared" si="121"/>
        <v>-106996.52597000333</v>
      </c>
      <c r="P290" s="2">
        <f t="shared" si="121"/>
        <v>-109036.45648940341</v>
      </c>
      <c r="Q290" s="2">
        <f t="shared" si="121"/>
        <v>-111117.18561919148</v>
      </c>
      <c r="R290" s="2">
        <f t="shared" si="121"/>
        <v>-113239.52933157532</v>
      </c>
      <c r="S290" s="2">
        <f t="shared" si="121"/>
        <v>-115404.31991820682</v>
      </c>
      <c r="T290" s="2">
        <f t="shared" si="121"/>
        <v>-117612.40631657097</v>
      </c>
      <c r="U290" s="2">
        <f t="shared" si="121"/>
        <v>-119864.65444290238</v>
      </c>
      <c r="V290" s="2">
        <f t="shared" si="121"/>
        <v>-122161.94753176044</v>
      </c>
      <c r="W290" s="2">
        <f t="shared" si="121"/>
        <v>-124505.18648239564</v>
      </c>
      <c r="X290" s="2">
        <f t="shared" si="121"/>
        <v>-126895.29021204356</v>
      </c>
      <c r="Y290" s="2">
        <f t="shared" si="121"/>
        <v>-129333.19601628442</v>
      </c>
      <c r="Z290" s="2">
        <f t="shared" si="121"/>
        <v>-131819.8599366101</v>
      </c>
      <c r="AA290" s="2">
        <f t="shared" si="121"/>
        <v>-134356.25713534234</v>
      </c>
      <c r="AB290" s="2">
        <f t="shared" si="121"/>
        <v>-136943.38227804916</v>
      </c>
      <c r="AC290" s="2">
        <f t="shared" si="121"/>
        <v>-139582.24992361016</v>
      </c>
      <c r="AD290" s="2">
        <f t="shared" si="121"/>
        <v>-142273.89492208234</v>
      </c>
      <c r="AE290" s="2">
        <f t="shared" si="121"/>
        <v>-145019.372820524</v>
      </c>
      <c r="AF290" s="2">
        <f t="shared" si="121"/>
        <v>-147819.76027693448</v>
      </c>
      <c r="AG290" s="2">
        <f t="shared" si="121"/>
        <v>-150676.15548247317</v>
      </c>
      <c r="AH290" s="2">
        <f t="shared" si="121"/>
        <v>-153589.67859212265</v>
      </c>
      <c r="AI290" s="2">
        <f t="shared" si="121"/>
        <v>-156561.47216396511</v>
      </c>
      <c r="AJ290" s="2">
        <f t="shared" si="121"/>
        <v>-159592.70160724441</v>
      </c>
      <c r="AK290" s="2">
        <f t="shared" si="121"/>
        <v>-162684.55563938929</v>
      </c>
    </row>
    <row r="291" spans="4:38" x14ac:dyDescent="0.3">
      <c r="D291" s="3"/>
      <c r="E291" t="s">
        <v>10</v>
      </c>
      <c r="F291" t="s">
        <v>7</v>
      </c>
      <c r="G291" s="2">
        <f t="shared" si="121"/>
        <v>0</v>
      </c>
      <c r="H291" s="2">
        <f t="shared" si="121"/>
        <v>-10564.697039999999</v>
      </c>
      <c r="I291" s="2">
        <f t="shared" si="121"/>
        <v>-12626.799680672</v>
      </c>
      <c r="J291" s="2">
        <f t="shared" si="121"/>
        <v>-18658.203024148788</v>
      </c>
      <c r="K291" s="2">
        <f t="shared" si="121"/>
        <v>-22441.932346134061</v>
      </c>
      <c r="L291" s="2">
        <f t="shared" si="121"/>
        <v>-24800.062028538661</v>
      </c>
      <c r="M291" s="2">
        <f t="shared" si="121"/>
        <v>-19177.392702307025</v>
      </c>
      <c r="N291" s="2">
        <f t="shared" si="121"/>
        <v>-19460.940556353165</v>
      </c>
      <c r="O291" s="2">
        <f t="shared" si="121"/>
        <v>-19750.159367480228</v>
      </c>
      <c r="P291" s="2">
        <f t="shared" si="121"/>
        <v>-20045.162554829833</v>
      </c>
      <c r="Q291" s="2">
        <f t="shared" si="121"/>
        <v>-20346.065805926431</v>
      </c>
      <c r="R291" s="2">
        <f t="shared" si="121"/>
        <v>-20652.987122044957</v>
      </c>
      <c r="S291" s="2">
        <f t="shared" si="121"/>
        <v>-20966.046864485859</v>
      </c>
      <c r="T291" s="2">
        <f t="shared" si="121"/>
        <v>-21285.367801775577</v>
      </c>
      <c r="U291" s="2">
        <f t="shared" si="121"/>
        <v>-21611.07515781109</v>
      </c>
      <c r="V291" s="2">
        <f t="shared" si="121"/>
        <v>-21943.296660967309</v>
      </c>
      <c r="W291" s="2">
        <f t="shared" si="121"/>
        <v>-22282.162594186655</v>
      </c>
      <c r="X291" s="2">
        <f t="shared" si="121"/>
        <v>-22627.805846070391</v>
      </c>
      <c r="Y291" s="2">
        <f t="shared" si="121"/>
        <v>-22980.361962991796</v>
      </c>
      <c r="Z291" s="2">
        <f t="shared" si="121"/>
        <v>-23339.969202251632</v>
      </c>
      <c r="AA291" s="2">
        <f t="shared" si="121"/>
        <v>-23706.768586296668</v>
      </c>
      <c r="AB291" s="2">
        <f t="shared" si="121"/>
        <v>-24080.903958022602</v>
      </c>
      <c r="AC291" s="2">
        <f t="shared" si="121"/>
        <v>-24462.522037183055</v>
      </c>
      <c r="AD291" s="2">
        <f t="shared" si="121"/>
        <v>-24851.772477926716</v>
      </c>
      <c r="AE291" s="2">
        <f t="shared" si="121"/>
        <v>-25248.807927485253</v>
      </c>
      <c r="AF291" s="2">
        <f t="shared" si="121"/>
        <v>-25653.784086034957</v>
      </c>
      <c r="AG291" s="2">
        <f t="shared" si="121"/>
        <v>-26066.859767755654</v>
      </c>
      <c r="AH291" s="2">
        <f t="shared" si="121"/>
        <v>-26488.196963110768</v>
      </c>
      <c r="AI291" s="2">
        <f t="shared" si="121"/>
        <v>-26917.960902372983</v>
      </c>
      <c r="AJ291" s="2">
        <f t="shared" si="121"/>
        <v>-27356.320120420445</v>
      </c>
      <c r="AK291" s="2">
        <f t="shared" si="121"/>
        <v>-27803.446522828854</v>
      </c>
    </row>
    <row r="292" spans="4:38" x14ac:dyDescent="0.3">
      <c r="D292" s="3"/>
      <c r="E292" t="s">
        <v>12</v>
      </c>
      <c r="F292" t="s">
        <v>7</v>
      </c>
      <c r="G292" s="2">
        <f t="shared" si="121"/>
        <v>-2013333.3333333335</v>
      </c>
      <c r="H292" s="2">
        <f t="shared" si="121"/>
        <v>-2333333.3333333335</v>
      </c>
      <c r="I292" s="2">
        <f t="shared" si="121"/>
        <v>-2337333.3333333335</v>
      </c>
      <c r="J292" s="2">
        <f t="shared" si="121"/>
        <v>-2339266.666666667</v>
      </c>
      <c r="K292" s="2">
        <f t="shared" si="121"/>
        <v>-2339266.666666667</v>
      </c>
      <c r="L292" s="2">
        <f t="shared" si="121"/>
        <v>-339266.6666666668</v>
      </c>
      <c r="M292" s="2">
        <f t="shared" si="121"/>
        <v>-139266.66666666683</v>
      </c>
      <c r="N292" s="2">
        <f t="shared" si="121"/>
        <v>-139266.66666666683</v>
      </c>
      <c r="O292" s="2">
        <f t="shared" si="121"/>
        <v>-139266.66666666683</v>
      </c>
      <c r="P292" s="2">
        <f t="shared" si="121"/>
        <v>-139266.66666666683</v>
      </c>
      <c r="Q292" s="2">
        <f t="shared" si="121"/>
        <v>-122600.00000000016</v>
      </c>
      <c r="R292" s="2">
        <f t="shared" si="121"/>
        <v>-122600.00000000016</v>
      </c>
      <c r="S292" s="2">
        <f t="shared" si="121"/>
        <v>-122600.00000000016</v>
      </c>
      <c r="T292" s="2">
        <f t="shared" si="121"/>
        <v>-122600.00000000016</v>
      </c>
      <c r="U292" s="2">
        <f t="shared" si="121"/>
        <v>-122600.00000000016</v>
      </c>
      <c r="V292" s="2">
        <f t="shared" si="121"/>
        <v>-122600.00000000016</v>
      </c>
      <c r="W292" s="2">
        <f t="shared" si="121"/>
        <v>-122600.00000000016</v>
      </c>
      <c r="X292" s="2">
        <f t="shared" si="121"/>
        <v>-122600.00000000016</v>
      </c>
      <c r="Y292" s="2">
        <f t="shared" si="121"/>
        <v>-122600.00000000016</v>
      </c>
      <c r="Z292" s="2">
        <f t="shared" si="121"/>
        <v>-144266.66666666683</v>
      </c>
      <c r="AA292" s="2">
        <f t="shared" si="121"/>
        <v>-144266.66666666683</v>
      </c>
      <c r="AB292" s="2">
        <f t="shared" si="121"/>
        <v>-144266.66666666683</v>
      </c>
      <c r="AC292" s="2">
        <f t="shared" si="121"/>
        <v>-144266.66666666683</v>
      </c>
      <c r="AD292" s="2">
        <f t="shared" si="121"/>
        <v>-144266.66666666683</v>
      </c>
      <c r="AE292" s="2">
        <f t="shared" si="121"/>
        <v>-144266.66666666683</v>
      </c>
      <c r="AF292" s="2">
        <f t="shared" si="121"/>
        <v>-144266.66666666683</v>
      </c>
      <c r="AG292" s="2">
        <f t="shared" si="121"/>
        <v>-64266.666666666359</v>
      </c>
      <c r="AH292" s="2">
        <f t="shared" si="121"/>
        <v>-60266.666666666359</v>
      </c>
      <c r="AI292" s="2">
        <f t="shared" si="121"/>
        <v>-58666.666666666359</v>
      </c>
      <c r="AJ292" s="2">
        <f t="shared" si="121"/>
        <v>-58666.666666666359</v>
      </c>
      <c r="AK292" s="2">
        <f t="shared" si="121"/>
        <v>-58666.666666666359</v>
      </c>
    </row>
    <row r="293" spans="4:38" x14ac:dyDescent="0.3">
      <c r="D293" s="3"/>
      <c r="E293" t="s">
        <v>48</v>
      </c>
      <c r="F293" t="s">
        <v>7</v>
      </c>
      <c r="G293" s="2">
        <f t="shared" si="121"/>
        <v>0</v>
      </c>
      <c r="H293" s="2">
        <f t="shared" si="121"/>
        <v>8500</v>
      </c>
      <c r="I293" s="2">
        <f t="shared" si="121"/>
        <v>8500</v>
      </c>
      <c r="J293" s="2">
        <f t="shared" si="121"/>
        <v>8500</v>
      </c>
      <c r="K293" s="2">
        <f t="shared" si="121"/>
        <v>8500</v>
      </c>
      <c r="L293" s="2">
        <f t="shared" si="121"/>
        <v>0</v>
      </c>
      <c r="M293" s="2">
        <f t="shared" si="121"/>
        <v>0</v>
      </c>
      <c r="N293" s="2">
        <f t="shared" si="121"/>
        <v>0</v>
      </c>
      <c r="O293" s="2">
        <f t="shared" si="121"/>
        <v>0</v>
      </c>
      <c r="P293" s="2">
        <f t="shared" si="121"/>
        <v>0</v>
      </c>
      <c r="Q293" s="2">
        <f t="shared" si="121"/>
        <v>0</v>
      </c>
      <c r="R293" s="2">
        <f t="shared" si="121"/>
        <v>0</v>
      </c>
      <c r="S293" s="2">
        <f t="shared" si="121"/>
        <v>0</v>
      </c>
      <c r="T293" s="2">
        <f t="shared" si="121"/>
        <v>0</v>
      </c>
      <c r="U293" s="2">
        <f t="shared" si="121"/>
        <v>0</v>
      </c>
      <c r="V293" s="2">
        <f t="shared" si="121"/>
        <v>0</v>
      </c>
      <c r="W293" s="2">
        <f t="shared" si="121"/>
        <v>0</v>
      </c>
      <c r="X293" s="2">
        <f t="shared" si="121"/>
        <v>0</v>
      </c>
      <c r="Y293" s="2">
        <f t="shared" si="121"/>
        <v>0</v>
      </c>
      <c r="Z293" s="2">
        <f t="shared" si="121"/>
        <v>0</v>
      </c>
      <c r="AA293" s="2">
        <f t="shared" si="121"/>
        <v>0</v>
      </c>
      <c r="AB293" s="2">
        <f t="shared" si="121"/>
        <v>0</v>
      </c>
      <c r="AC293" s="2">
        <f t="shared" si="121"/>
        <v>0</v>
      </c>
      <c r="AD293" s="2">
        <f t="shared" si="121"/>
        <v>0</v>
      </c>
      <c r="AE293" s="2">
        <f t="shared" si="121"/>
        <v>0</v>
      </c>
      <c r="AF293" s="2">
        <f t="shared" si="121"/>
        <v>0</v>
      </c>
      <c r="AG293" s="2">
        <f t="shared" si="121"/>
        <v>0</v>
      </c>
      <c r="AH293" s="2">
        <f t="shared" si="121"/>
        <v>0</v>
      </c>
      <c r="AI293" s="2">
        <f t="shared" si="121"/>
        <v>0</v>
      </c>
      <c r="AJ293" s="2">
        <f t="shared" si="121"/>
        <v>0</v>
      </c>
      <c r="AK293" s="2">
        <f t="shared" si="121"/>
        <v>0</v>
      </c>
    </row>
    <row r="294" spans="4:38" x14ac:dyDescent="0.3">
      <c r="D294" s="3"/>
      <c r="E294" t="s">
        <v>13</v>
      </c>
      <c r="F294" t="s">
        <v>7</v>
      </c>
      <c r="G294" s="2">
        <f t="shared" ref="G294:AK294" ca="1" si="122">G285</f>
        <v>1619121.999773741</v>
      </c>
      <c r="H294" s="2">
        <f t="shared" ca="1" si="122"/>
        <v>1651504.4397692159</v>
      </c>
      <c r="I294" s="2">
        <f t="shared" ca="1" si="122"/>
        <v>1684534.5285646003</v>
      </c>
      <c r="J294" s="2">
        <f t="shared" ca="1" si="122"/>
        <v>1718225.2191358923</v>
      </c>
      <c r="K294" s="2">
        <f t="shared" ca="1" si="122"/>
        <v>1752589.7235186102</v>
      </c>
      <c r="L294" s="2">
        <f t="shared" ca="1" si="122"/>
        <v>1787641.5179889824</v>
      </c>
      <c r="M294" s="2">
        <f t="shared" ca="1" si="122"/>
        <v>0</v>
      </c>
      <c r="N294" s="2">
        <f t="shared" ca="1" si="122"/>
        <v>0</v>
      </c>
      <c r="O294" s="2">
        <f t="shared" ca="1" si="122"/>
        <v>0</v>
      </c>
      <c r="P294" s="2">
        <f t="shared" ca="1" si="122"/>
        <v>0</v>
      </c>
      <c r="Q294" s="2">
        <f t="shared" ca="1" si="122"/>
        <v>0</v>
      </c>
      <c r="R294" s="2">
        <f t="shared" ca="1" si="122"/>
        <v>0</v>
      </c>
      <c r="S294" s="2">
        <f t="shared" ca="1" si="122"/>
        <v>0</v>
      </c>
      <c r="T294" s="2">
        <f t="shared" ca="1" si="122"/>
        <v>0</v>
      </c>
      <c r="U294" s="2">
        <f t="shared" ca="1" si="122"/>
        <v>0</v>
      </c>
      <c r="V294" s="2">
        <f t="shared" ca="1" si="122"/>
        <v>0</v>
      </c>
      <c r="W294" s="2">
        <f t="shared" ca="1" si="122"/>
        <v>0</v>
      </c>
      <c r="X294" s="2">
        <f t="shared" ca="1" si="122"/>
        <v>0</v>
      </c>
      <c r="Y294" s="2">
        <f t="shared" ca="1" si="122"/>
        <v>0</v>
      </c>
      <c r="Z294" s="2">
        <f t="shared" ca="1" si="122"/>
        <v>0</v>
      </c>
      <c r="AA294" s="2">
        <f t="shared" ca="1" si="122"/>
        <v>0</v>
      </c>
      <c r="AB294" s="2">
        <f t="shared" ca="1" si="122"/>
        <v>0</v>
      </c>
      <c r="AC294" s="2">
        <f t="shared" ca="1" si="122"/>
        <v>0</v>
      </c>
      <c r="AD294" s="2">
        <f t="shared" ca="1" si="122"/>
        <v>0</v>
      </c>
      <c r="AE294" s="2">
        <f t="shared" ca="1" si="122"/>
        <v>0</v>
      </c>
      <c r="AF294" s="2">
        <f t="shared" ca="1" si="122"/>
        <v>0</v>
      </c>
      <c r="AG294" s="2">
        <f t="shared" ca="1" si="122"/>
        <v>0</v>
      </c>
      <c r="AH294" s="2">
        <f t="shared" ca="1" si="122"/>
        <v>0</v>
      </c>
      <c r="AI294" s="2">
        <f t="shared" ca="1" si="122"/>
        <v>0</v>
      </c>
      <c r="AJ294" s="2">
        <f t="shared" ca="1" si="122"/>
        <v>0</v>
      </c>
      <c r="AK294" s="2">
        <f t="shared" ca="1" si="122"/>
        <v>0</v>
      </c>
    </row>
    <row r="295" spans="4:38" x14ac:dyDescent="0.3">
      <c r="D295" s="3"/>
    </row>
    <row r="296" spans="4:38" x14ac:dyDescent="0.3">
      <c r="D296" s="3"/>
      <c r="E296" t="s">
        <v>14</v>
      </c>
      <c r="F296" t="s">
        <v>7</v>
      </c>
      <c r="G296" s="2">
        <f t="shared" ref="G296:AK296" ca="1" si="123">SUM(G288:G294)</f>
        <v>5788.6664404075127</v>
      </c>
      <c r="H296" s="2">
        <f t="shared" ca="1" si="123"/>
        <v>321705.76999588241</v>
      </c>
      <c r="I296" s="2">
        <f t="shared" ca="1" si="123"/>
        <v>-611014.9777674051</v>
      </c>
      <c r="J296" s="2">
        <f t="shared" ca="1" si="123"/>
        <v>-463729.17083831807</v>
      </c>
      <c r="K296" s="2">
        <f t="shared" ca="1" si="123"/>
        <v>-354954.12270618067</v>
      </c>
      <c r="L296" s="2">
        <f t="shared" ca="1" si="123"/>
        <v>1717865.2093609429</v>
      </c>
      <c r="M296" s="2">
        <f t="shared" ca="1" si="123"/>
        <v>154542.06043321089</v>
      </c>
      <c r="N296" s="2">
        <f t="shared" ca="1" si="123"/>
        <v>160618.2349752085</v>
      </c>
      <c r="O296" s="2">
        <f t="shared" ca="1" si="123"/>
        <v>166815.93300804603</v>
      </c>
      <c r="P296" s="2">
        <f t="shared" ca="1" si="123"/>
        <v>173137.58500154017</v>
      </c>
      <c r="Q296" s="2">
        <f t="shared" ca="1" si="123"/>
        <v>196252.33670157101</v>
      </c>
      <c r="R296" s="2">
        <f t="shared" ca="1" si="123"/>
        <v>202829.38343560253</v>
      </c>
      <c r="S296" s="2">
        <f t="shared" ca="1" si="123"/>
        <v>209537.97110431455</v>
      </c>
      <c r="T296" s="2">
        <f t="shared" ca="1" si="123"/>
        <v>216380.73052640079</v>
      </c>
      <c r="U296" s="2">
        <f t="shared" ca="1" si="123"/>
        <v>223360.3451369289</v>
      </c>
      <c r="V296" s="2">
        <f t="shared" ca="1" si="123"/>
        <v>230479.55203966744</v>
      </c>
      <c r="W296" s="2">
        <f t="shared" ca="1" si="123"/>
        <v>237741.14308046078</v>
      </c>
      <c r="X296" s="2">
        <f t="shared" ca="1" si="123"/>
        <v>245147.96594207006</v>
      </c>
      <c r="Y296" s="2">
        <f t="shared" ca="1" si="123"/>
        <v>252702.92526091152</v>
      </c>
      <c r="Z296" s="2">
        <f t="shared" ca="1" si="123"/>
        <v>238742.31709946311</v>
      </c>
      <c r="AA296" s="2">
        <f t="shared" ca="1" si="123"/>
        <v>246602.49677478566</v>
      </c>
      <c r="AB296" s="2">
        <f t="shared" ca="1" si="123"/>
        <v>254619.8800436148</v>
      </c>
      <c r="AC296" s="2">
        <f t="shared" ca="1" si="123"/>
        <v>262797.61097782035</v>
      </c>
      <c r="AD296" s="2">
        <f t="shared" ca="1" si="123"/>
        <v>271138.89653071028</v>
      </c>
      <c r="AE296" s="2">
        <f t="shared" ca="1" si="123"/>
        <v>279647.00779465761</v>
      </c>
      <c r="AF296" s="2">
        <f t="shared" ca="1" si="123"/>
        <v>288325.28128388408</v>
      </c>
      <c r="AG296" s="2">
        <f t="shared" ca="1" si="123"/>
        <v>377177.12024289556</v>
      </c>
      <c r="AH296" s="2">
        <f t="shared" ca="1" si="123"/>
        <v>390205.99598108686</v>
      </c>
      <c r="AI296" s="2">
        <f t="shared" ca="1" si="123"/>
        <v>401015.44923404214</v>
      </c>
      <c r="AJ296" s="2">
        <f t="shared" ca="1" si="123"/>
        <v>410409.09155205608</v>
      </c>
      <c r="AK296" s="2">
        <f t="shared" ca="1" si="123"/>
        <v>419990.60671643063</v>
      </c>
    </row>
    <row r="297" spans="4:38" x14ac:dyDescent="0.3">
      <c r="D297" s="3"/>
      <c r="E297" t="s">
        <v>15</v>
      </c>
      <c r="F297" t="s">
        <v>7</v>
      </c>
      <c r="G297" s="2">
        <f t="shared" ref="G297:AK297" ca="1" si="124">-G296*G$18</f>
        <v>-1736.5999321222537</v>
      </c>
      <c r="H297" s="2">
        <f t="shared" ca="1" si="124"/>
        <v>-93294.673298805894</v>
      </c>
      <c r="I297" s="2">
        <f t="shared" ca="1" si="124"/>
        <v>171084.19377487345</v>
      </c>
      <c r="J297" s="2">
        <f t="shared" ca="1" si="124"/>
        <v>129844.16783472907</v>
      </c>
      <c r="K297" s="2">
        <f t="shared" ca="1" si="124"/>
        <v>99387.1543577306</v>
      </c>
      <c r="L297" s="2">
        <f t="shared" ca="1" si="124"/>
        <v>-481002.25862106407</v>
      </c>
      <c r="M297" s="2">
        <f t="shared" ca="1" si="124"/>
        <v>-43271.776921299053</v>
      </c>
      <c r="N297" s="2">
        <f t="shared" ca="1" si="124"/>
        <v>-44973.105793058385</v>
      </c>
      <c r="O297" s="2">
        <f t="shared" ca="1" si="124"/>
        <v>-46708.461242252895</v>
      </c>
      <c r="P297" s="2">
        <f t="shared" ca="1" si="124"/>
        <v>-48478.523800431249</v>
      </c>
      <c r="Q297" s="2">
        <f t="shared" ca="1" si="124"/>
        <v>-54950.654276439891</v>
      </c>
      <c r="R297" s="2">
        <f t="shared" ca="1" si="124"/>
        <v>-56792.227361968711</v>
      </c>
      <c r="S297" s="2">
        <f t="shared" ca="1" si="124"/>
        <v>-58670.631909208081</v>
      </c>
      <c r="T297" s="2">
        <f t="shared" ca="1" si="124"/>
        <v>-60586.604547392228</v>
      </c>
      <c r="U297" s="2">
        <f t="shared" ca="1" si="124"/>
        <v>-62540.896638340098</v>
      </c>
      <c r="V297" s="2">
        <f t="shared" ca="1" si="124"/>
        <v>-64534.274571106893</v>
      </c>
      <c r="W297" s="2">
        <f t="shared" ca="1" si="124"/>
        <v>-66567.520062529031</v>
      </c>
      <c r="X297" s="2">
        <f t="shared" ca="1" si="124"/>
        <v>-68641.43046377963</v>
      </c>
      <c r="Y297" s="2">
        <f t="shared" ca="1" si="124"/>
        <v>-70756.819073055231</v>
      </c>
      <c r="Z297" s="2">
        <f t="shared" ca="1" si="124"/>
        <v>-66847.848787849682</v>
      </c>
      <c r="AA297" s="2">
        <f t="shared" ca="1" si="124"/>
        <v>-69048.699096939992</v>
      </c>
      <c r="AB297" s="2">
        <f t="shared" ca="1" si="124"/>
        <v>-71293.566412212152</v>
      </c>
      <c r="AC297" s="2">
        <f t="shared" ca="1" si="124"/>
        <v>-73583.331073789712</v>
      </c>
      <c r="AD297" s="2">
        <f t="shared" ca="1" si="124"/>
        <v>-75918.891028598882</v>
      </c>
      <c r="AE297" s="2">
        <f t="shared" ca="1" si="124"/>
        <v>-78301.162182504137</v>
      </c>
      <c r="AF297" s="2">
        <f t="shared" ca="1" si="124"/>
        <v>-80731.078759487544</v>
      </c>
      <c r="AG297" s="2">
        <f t="shared" ca="1" si="124"/>
        <v>-105609.59366801077</v>
      </c>
      <c r="AH297" s="2">
        <f t="shared" ca="1" si="124"/>
        <v>-109257.67887470433</v>
      </c>
      <c r="AI297" s="2">
        <f t="shared" ca="1" si="124"/>
        <v>-112284.32578553181</v>
      </c>
      <c r="AJ297" s="2">
        <f t="shared" ca="1" si="124"/>
        <v>-114914.54563457571</v>
      </c>
      <c r="AK297" s="2">
        <f t="shared" ca="1" si="124"/>
        <v>-117597.36988060059</v>
      </c>
    </row>
    <row r="298" spans="4:38" x14ac:dyDescent="0.3">
      <c r="D298" s="3"/>
    </row>
    <row r="299" spans="4:38" x14ac:dyDescent="0.3">
      <c r="D299" s="3" t="s">
        <v>28</v>
      </c>
    </row>
    <row r="300" spans="4:38" x14ac:dyDescent="0.3">
      <c r="E300" t="s">
        <v>1</v>
      </c>
      <c r="F300" t="s">
        <v>7</v>
      </c>
      <c r="G300" s="2">
        <f t="shared" ref="G300:AK307" si="125">G234</f>
        <v>-10900000</v>
      </c>
      <c r="H300" s="2">
        <f t="shared" si="125"/>
        <v>-4200000</v>
      </c>
      <c r="I300" s="2">
        <f t="shared" si="125"/>
        <v>-100000</v>
      </c>
      <c r="J300" s="2">
        <f t="shared" si="125"/>
        <v>-50000</v>
      </c>
      <c r="K300" s="2">
        <f t="shared" si="125"/>
        <v>0</v>
      </c>
      <c r="L300" s="2">
        <f t="shared" si="125"/>
        <v>0</v>
      </c>
      <c r="M300" s="2">
        <f t="shared" si="125"/>
        <v>0</v>
      </c>
      <c r="N300" s="2">
        <f t="shared" si="125"/>
        <v>0</v>
      </c>
      <c r="O300" s="2">
        <f t="shared" si="125"/>
        <v>0</v>
      </c>
      <c r="P300" s="2">
        <f t="shared" si="125"/>
        <v>0</v>
      </c>
      <c r="Q300" s="2">
        <f t="shared" si="125"/>
        <v>0</v>
      </c>
      <c r="R300" s="2">
        <f t="shared" si="125"/>
        <v>0</v>
      </c>
      <c r="S300" s="2">
        <f t="shared" si="125"/>
        <v>0</v>
      </c>
      <c r="T300" s="2">
        <f t="shared" si="125"/>
        <v>0</v>
      </c>
      <c r="U300" s="2">
        <f t="shared" si="125"/>
        <v>0</v>
      </c>
      <c r="V300" s="2">
        <f t="shared" si="125"/>
        <v>0</v>
      </c>
      <c r="W300" s="2">
        <f t="shared" si="125"/>
        <v>0</v>
      </c>
      <c r="X300" s="2">
        <f t="shared" si="125"/>
        <v>0</v>
      </c>
      <c r="Y300" s="2">
        <f t="shared" si="125"/>
        <v>0</v>
      </c>
      <c r="Z300" s="2">
        <f t="shared" si="125"/>
        <v>0</v>
      </c>
      <c r="AA300" s="2">
        <f t="shared" si="125"/>
        <v>0</v>
      </c>
      <c r="AB300" s="2">
        <f t="shared" si="125"/>
        <v>0</v>
      </c>
      <c r="AC300" s="2">
        <f t="shared" si="125"/>
        <v>0</v>
      </c>
      <c r="AD300" s="2">
        <f t="shared" si="125"/>
        <v>0</v>
      </c>
      <c r="AE300" s="2">
        <f t="shared" si="125"/>
        <v>0</v>
      </c>
      <c r="AF300" s="2">
        <f t="shared" si="125"/>
        <v>0</v>
      </c>
      <c r="AG300" s="2">
        <f t="shared" si="125"/>
        <v>0</v>
      </c>
      <c r="AH300" s="2">
        <f t="shared" si="125"/>
        <v>0</v>
      </c>
      <c r="AI300" s="2">
        <f t="shared" si="125"/>
        <v>0</v>
      </c>
      <c r="AJ300" s="2">
        <f t="shared" si="125"/>
        <v>0</v>
      </c>
      <c r="AK300" s="2">
        <f t="shared" si="125"/>
        <v>0</v>
      </c>
    </row>
    <row r="301" spans="4:38" x14ac:dyDescent="0.3">
      <c r="E301" t="s">
        <v>19</v>
      </c>
      <c r="F301" t="s">
        <v>7</v>
      </c>
      <c r="G301" s="2">
        <f t="shared" si="125"/>
        <v>0</v>
      </c>
      <c r="H301" s="2">
        <f t="shared" si="125"/>
        <v>0</v>
      </c>
      <c r="I301" s="2">
        <f t="shared" si="125"/>
        <v>0</v>
      </c>
      <c r="J301" s="2">
        <f t="shared" si="125"/>
        <v>0</v>
      </c>
      <c r="K301" s="2">
        <f t="shared" si="125"/>
        <v>0</v>
      </c>
      <c r="L301" s="2">
        <f t="shared" si="125"/>
        <v>0</v>
      </c>
      <c r="M301" s="2">
        <f t="shared" si="125"/>
        <v>0</v>
      </c>
      <c r="N301" s="2">
        <f t="shared" si="125"/>
        <v>0</v>
      </c>
      <c r="O301" s="2">
        <f t="shared" si="125"/>
        <v>0</v>
      </c>
      <c r="P301" s="2">
        <f t="shared" si="125"/>
        <v>0</v>
      </c>
      <c r="Q301" s="2">
        <f t="shared" si="125"/>
        <v>1000000</v>
      </c>
      <c r="R301" s="2">
        <f t="shared" si="125"/>
        <v>0</v>
      </c>
      <c r="S301" s="2">
        <f t="shared" si="125"/>
        <v>0</v>
      </c>
      <c r="T301" s="2">
        <f t="shared" si="125"/>
        <v>0</v>
      </c>
      <c r="U301" s="2">
        <f t="shared" si="125"/>
        <v>0</v>
      </c>
      <c r="V301" s="2">
        <f t="shared" si="125"/>
        <v>0</v>
      </c>
      <c r="W301" s="2">
        <f t="shared" si="125"/>
        <v>0</v>
      </c>
      <c r="X301" s="2">
        <f t="shared" si="125"/>
        <v>0</v>
      </c>
      <c r="Y301" s="2">
        <f t="shared" si="125"/>
        <v>0</v>
      </c>
      <c r="Z301" s="2">
        <f t="shared" si="125"/>
        <v>-1300000</v>
      </c>
      <c r="AA301" s="2">
        <f t="shared" si="125"/>
        <v>0</v>
      </c>
      <c r="AB301" s="2">
        <f t="shared" si="125"/>
        <v>0</v>
      </c>
      <c r="AC301" s="2">
        <f t="shared" si="125"/>
        <v>0</v>
      </c>
      <c r="AD301" s="2">
        <f t="shared" si="125"/>
        <v>0</v>
      </c>
      <c r="AE301" s="2">
        <f t="shared" si="125"/>
        <v>0</v>
      </c>
      <c r="AF301" s="2">
        <f t="shared" si="125"/>
        <v>0</v>
      </c>
      <c r="AG301" s="2">
        <f t="shared" si="125"/>
        <v>0</v>
      </c>
      <c r="AH301" s="2">
        <f t="shared" si="125"/>
        <v>0</v>
      </c>
      <c r="AI301" s="2">
        <f t="shared" si="125"/>
        <v>0</v>
      </c>
      <c r="AJ301" s="2">
        <f t="shared" si="125"/>
        <v>0</v>
      </c>
      <c r="AK301" s="2">
        <f t="shared" si="125"/>
        <v>0</v>
      </c>
    </row>
    <row r="302" spans="4:38" x14ac:dyDescent="0.3">
      <c r="E302" t="s">
        <v>110</v>
      </c>
      <c r="F302" t="s">
        <v>7</v>
      </c>
      <c r="G302" s="2">
        <f t="shared" si="125"/>
        <v>1000000</v>
      </c>
      <c r="H302" s="2">
        <f t="shared" si="125"/>
        <v>1000000</v>
      </c>
      <c r="I302" s="2">
        <f t="shared" si="125"/>
        <v>0</v>
      </c>
      <c r="J302" s="2">
        <f t="shared" si="125"/>
        <v>0</v>
      </c>
      <c r="K302" s="2">
        <f t="shared" si="125"/>
        <v>0</v>
      </c>
      <c r="L302" s="2">
        <f t="shared" si="125"/>
        <v>0</v>
      </c>
      <c r="M302" s="2">
        <f t="shared" si="125"/>
        <v>0</v>
      </c>
      <c r="N302" s="2">
        <f t="shared" si="125"/>
        <v>0</v>
      </c>
      <c r="O302" s="2">
        <f t="shared" si="125"/>
        <v>0</v>
      </c>
      <c r="P302" s="2">
        <f t="shared" si="125"/>
        <v>0</v>
      </c>
      <c r="Q302" s="2">
        <f t="shared" si="125"/>
        <v>0</v>
      </c>
      <c r="R302" s="2">
        <f t="shared" si="125"/>
        <v>0</v>
      </c>
      <c r="S302" s="2">
        <f t="shared" si="125"/>
        <v>0</v>
      </c>
      <c r="T302" s="2">
        <f t="shared" si="125"/>
        <v>0</v>
      </c>
      <c r="U302" s="2">
        <f t="shared" si="125"/>
        <v>0</v>
      </c>
      <c r="V302" s="2">
        <f t="shared" si="125"/>
        <v>0</v>
      </c>
      <c r="W302" s="2">
        <f t="shared" si="125"/>
        <v>0</v>
      </c>
      <c r="X302" s="2">
        <f t="shared" si="125"/>
        <v>0</v>
      </c>
      <c r="Y302" s="2">
        <f t="shared" si="125"/>
        <v>0</v>
      </c>
      <c r="Z302" s="2">
        <f t="shared" si="125"/>
        <v>0</v>
      </c>
      <c r="AA302" s="2">
        <f t="shared" si="125"/>
        <v>0</v>
      </c>
      <c r="AB302" s="2">
        <f t="shared" si="125"/>
        <v>0</v>
      </c>
      <c r="AC302" s="2">
        <f t="shared" si="125"/>
        <v>0</v>
      </c>
      <c r="AD302" s="2">
        <f t="shared" si="125"/>
        <v>0</v>
      </c>
      <c r="AE302" s="2">
        <f t="shared" si="125"/>
        <v>0</v>
      </c>
      <c r="AF302" s="2">
        <f t="shared" si="125"/>
        <v>0</v>
      </c>
      <c r="AG302" s="2">
        <f t="shared" si="125"/>
        <v>0</v>
      </c>
      <c r="AH302" s="2">
        <f t="shared" si="125"/>
        <v>0</v>
      </c>
      <c r="AI302" s="2">
        <f t="shared" si="125"/>
        <v>0</v>
      </c>
      <c r="AJ302" s="2">
        <f t="shared" si="125"/>
        <v>0</v>
      </c>
      <c r="AK302" s="2">
        <f t="shared" si="125"/>
        <v>0</v>
      </c>
    </row>
    <row r="303" spans="4:38" x14ac:dyDescent="0.3">
      <c r="E303" t="s">
        <v>11</v>
      </c>
      <c r="F303" t="s">
        <v>7</v>
      </c>
      <c r="G303" s="2">
        <f t="shared" si="125"/>
        <v>0</v>
      </c>
      <c r="H303" s="2">
        <f t="shared" si="125"/>
        <v>14392.169400000001</v>
      </c>
      <c r="I303" s="2">
        <f t="shared" si="125"/>
        <v>68298.483556079998</v>
      </c>
      <c r="J303" s="2">
        <f t="shared" si="125"/>
        <v>228370.23947059643</v>
      </c>
      <c r="K303" s="2">
        <f t="shared" si="125"/>
        <v>328049.34054932697</v>
      </c>
      <c r="L303" s="2">
        <f t="shared" si="125"/>
        <v>391585.95232353039</v>
      </c>
      <c r="M303" s="2">
        <f t="shared" si="125"/>
        <v>416021.99635928142</v>
      </c>
      <c r="N303" s="2">
        <f t="shared" si="125"/>
        <v>424342.43628646707</v>
      </c>
      <c r="O303" s="2">
        <f t="shared" si="125"/>
        <v>432829.28501219646</v>
      </c>
      <c r="P303" s="2">
        <f t="shared" si="125"/>
        <v>441485.87071244029</v>
      </c>
      <c r="Q303" s="2">
        <f t="shared" si="125"/>
        <v>450315.58812668914</v>
      </c>
      <c r="R303" s="2">
        <f t="shared" si="125"/>
        <v>459321.89988922299</v>
      </c>
      <c r="S303" s="2">
        <f t="shared" si="125"/>
        <v>468508.33788700739</v>
      </c>
      <c r="T303" s="2">
        <f t="shared" si="125"/>
        <v>477878.50464474753</v>
      </c>
      <c r="U303" s="2">
        <f t="shared" si="125"/>
        <v>487436.07473764254</v>
      </c>
      <c r="V303" s="2">
        <f t="shared" si="125"/>
        <v>497184.79623239534</v>
      </c>
      <c r="W303" s="2">
        <f t="shared" si="125"/>
        <v>507128.49215704325</v>
      </c>
      <c r="X303" s="2">
        <f t="shared" si="125"/>
        <v>517271.0620001842</v>
      </c>
      <c r="Y303" s="2">
        <f t="shared" si="125"/>
        <v>527616.48324018787</v>
      </c>
      <c r="Z303" s="2">
        <f t="shared" si="125"/>
        <v>538168.81290499168</v>
      </c>
      <c r="AA303" s="2">
        <f t="shared" si="125"/>
        <v>548932.18916309148</v>
      </c>
      <c r="AB303" s="2">
        <f t="shared" si="125"/>
        <v>559910.83294635336</v>
      </c>
      <c r="AC303" s="2">
        <f t="shared" si="125"/>
        <v>571109.04960528039</v>
      </c>
      <c r="AD303" s="2">
        <f t="shared" si="125"/>
        <v>582531.23059738614</v>
      </c>
      <c r="AE303" s="2">
        <f t="shared" si="125"/>
        <v>594181.85520933371</v>
      </c>
      <c r="AF303" s="2">
        <f t="shared" si="125"/>
        <v>606065.4923135204</v>
      </c>
      <c r="AG303" s="2">
        <f t="shared" si="125"/>
        <v>618186.80215979076</v>
      </c>
      <c r="AH303" s="2">
        <f t="shared" si="125"/>
        <v>630550.53820298659</v>
      </c>
      <c r="AI303" s="2">
        <f t="shared" si="125"/>
        <v>643161.54896704655</v>
      </c>
      <c r="AJ303" s="2">
        <f t="shared" si="125"/>
        <v>656024.77994638728</v>
      </c>
      <c r="AK303" s="2">
        <f t="shared" si="125"/>
        <v>669145.27554531512</v>
      </c>
      <c r="AL303" s="2">
        <f t="shared" ref="AL303:AL307" si="126">IF(AF303=0,0,IF($G$15&gt;(AK303/AF303)^(1/5)-1+2%,AK303*(AK303/AF303)^(1/5)/($G$15-((AK303/AF303)^(1/5)-1)),AK303*(1+$G$14)/$G$16))</f>
        <v>13650563.621124433</v>
      </c>
    </row>
    <row r="304" spans="4:38" x14ac:dyDescent="0.3">
      <c r="E304" t="s">
        <v>58</v>
      </c>
      <c r="F304" t="s">
        <v>7</v>
      </c>
      <c r="G304" s="2">
        <f t="shared" si="125"/>
        <v>0</v>
      </c>
      <c r="H304" s="2">
        <f t="shared" si="125"/>
        <v>-8792.8087999999989</v>
      </c>
      <c r="I304" s="2">
        <f t="shared" si="125"/>
        <v>-22387.85687408</v>
      </c>
      <c r="J304" s="2">
        <f t="shared" si="125"/>
        <v>-60899.759753991304</v>
      </c>
      <c r="K304" s="2">
        <f t="shared" si="125"/>
        <v>-82384.587761316914</v>
      </c>
      <c r="L304" s="2">
        <f t="shared" si="125"/>
        <v>-97295.532256364342</v>
      </c>
      <c r="M304" s="2">
        <f t="shared" si="125"/>
        <v>-103035.87655709664</v>
      </c>
      <c r="N304" s="2">
        <f t="shared" si="125"/>
        <v>-104996.59408823856</v>
      </c>
      <c r="O304" s="2">
        <f t="shared" si="125"/>
        <v>-106996.52597000333</v>
      </c>
      <c r="P304" s="2">
        <f t="shared" si="125"/>
        <v>-109036.45648940341</v>
      </c>
      <c r="Q304" s="2">
        <f t="shared" si="125"/>
        <v>-111117.18561919148</v>
      </c>
      <c r="R304" s="2">
        <f t="shared" si="125"/>
        <v>-113239.52933157532</v>
      </c>
      <c r="S304" s="2">
        <f t="shared" si="125"/>
        <v>-115404.31991820682</v>
      </c>
      <c r="T304" s="2">
        <f t="shared" si="125"/>
        <v>-117612.40631657097</v>
      </c>
      <c r="U304" s="2">
        <f t="shared" si="125"/>
        <v>-119864.65444290238</v>
      </c>
      <c r="V304" s="2">
        <f t="shared" si="125"/>
        <v>-122161.94753176044</v>
      </c>
      <c r="W304" s="2">
        <f t="shared" si="125"/>
        <v>-124505.18648239564</v>
      </c>
      <c r="X304" s="2">
        <f t="shared" si="125"/>
        <v>-126895.29021204356</v>
      </c>
      <c r="Y304" s="2">
        <f t="shared" si="125"/>
        <v>-129333.19601628442</v>
      </c>
      <c r="Z304" s="2">
        <f t="shared" si="125"/>
        <v>-131819.8599366101</v>
      </c>
      <c r="AA304" s="2">
        <f t="shared" si="125"/>
        <v>-134356.25713534234</v>
      </c>
      <c r="AB304" s="2">
        <f t="shared" si="125"/>
        <v>-136943.38227804916</v>
      </c>
      <c r="AC304" s="2">
        <f t="shared" si="125"/>
        <v>-139582.24992361016</v>
      </c>
      <c r="AD304" s="2">
        <f t="shared" si="125"/>
        <v>-142273.89492208234</v>
      </c>
      <c r="AE304" s="2">
        <f t="shared" si="125"/>
        <v>-145019.372820524</v>
      </c>
      <c r="AF304" s="2">
        <f t="shared" si="125"/>
        <v>-147819.76027693448</v>
      </c>
      <c r="AG304" s="2">
        <f t="shared" si="125"/>
        <v>-150676.15548247317</v>
      </c>
      <c r="AH304" s="2">
        <f t="shared" si="125"/>
        <v>-153589.67859212265</v>
      </c>
      <c r="AI304" s="2">
        <f t="shared" si="125"/>
        <v>-156561.47216396511</v>
      </c>
      <c r="AJ304" s="2">
        <f t="shared" si="125"/>
        <v>-159592.70160724441</v>
      </c>
      <c r="AK304" s="2">
        <f t="shared" si="125"/>
        <v>-162684.55563938929</v>
      </c>
      <c r="AL304" s="2">
        <f t="shared" si="126"/>
        <v>-3273997.578677299</v>
      </c>
    </row>
    <row r="305" spans="1:38" x14ac:dyDescent="0.3">
      <c r="E305" t="s">
        <v>10</v>
      </c>
      <c r="F305" t="s">
        <v>7</v>
      </c>
      <c r="G305" s="2">
        <f t="shared" si="125"/>
        <v>0</v>
      </c>
      <c r="H305" s="2">
        <f t="shared" si="125"/>
        <v>-10564.697039999999</v>
      </c>
      <c r="I305" s="2">
        <f t="shared" si="125"/>
        <v>-12626.799680672</v>
      </c>
      <c r="J305" s="2">
        <f t="shared" si="125"/>
        <v>-18658.203024148788</v>
      </c>
      <c r="K305" s="2">
        <f t="shared" si="125"/>
        <v>-22441.932346134061</v>
      </c>
      <c r="L305" s="2">
        <f t="shared" si="125"/>
        <v>-24800.062028538661</v>
      </c>
      <c r="M305" s="2">
        <f t="shared" si="125"/>
        <v>-19177.392702307025</v>
      </c>
      <c r="N305" s="2">
        <f t="shared" si="125"/>
        <v>-19460.940556353165</v>
      </c>
      <c r="O305" s="2">
        <f t="shared" si="125"/>
        <v>-19750.159367480228</v>
      </c>
      <c r="P305" s="2">
        <f t="shared" si="125"/>
        <v>-20045.162554829833</v>
      </c>
      <c r="Q305" s="2">
        <f t="shared" si="125"/>
        <v>-20346.065805926431</v>
      </c>
      <c r="R305" s="2">
        <f t="shared" si="125"/>
        <v>-20652.987122044957</v>
      </c>
      <c r="S305" s="2">
        <f t="shared" si="125"/>
        <v>-20966.046864485859</v>
      </c>
      <c r="T305" s="2">
        <f t="shared" si="125"/>
        <v>-21285.367801775577</v>
      </c>
      <c r="U305" s="2">
        <f t="shared" si="125"/>
        <v>-21611.07515781109</v>
      </c>
      <c r="V305" s="2">
        <f t="shared" si="125"/>
        <v>-21943.296660967309</v>
      </c>
      <c r="W305" s="2">
        <f t="shared" si="125"/>
        <v>-22282.162594186655</v>
      </c>
      <c r="X305" s="2">
        <f t="shared" si="125"/>
        <v>-22627.805846070391</v>
      </c>
      <c r="Y305" s="2">
        <f t="shared" si="125"/>
        <v>-22980.361962991796</v>
      </c>
      <c r="Z305" s="2">
        <f t="shared" si="125"/>
        <v>-23339.969202251632</v>
      </c>
      <c r="AA305" s="2">
        <f t="shared" si="125"/>
        <v>-23706.768586296668</v>
      </c>
      <c r="AB305" s="2">
        <f t="shared" si="125"/>
        <v>-24080.903958022602</v>
      </c>
      <c r="AC305" s="2">
        <f t="shared" si="125"/>
        <v>-24462.522037183055</v>
      </c>
      <c r="AD305" s="2">
        <f t="shared" si="125"/>
        <v>-24851.772477926716</v>
      </c>
      <c r="AE305" s="2">
        <f t="shared" si="125"/>
        <v>-25248.807927485253</v>
      </c>
      <c r="AF305" s="2">
        <f t="shared" si="125"/>
        <v>-25653.784086034957</v>
      </c>
      <c r="AG305" s="2">
        <f t="shared" si="125"/>
        <v>-26066.859767755654</v>
      </c>
      <c r="AH305" s="2">
        <f t="shared" si="125"/>
        <v>-26488.196963110768</v>
      </c>
      <c r="AI305" s="2">
        <f t="shared" si="125"/>
        <v>-26917.960902372983</v>
      </c>
      <c r="AJ305" s="2">
        <f t="shared" si="125"/>
        <v>-27356.320120420445</v>
      </c>
      <c r="AK305" s="2">
        <f t="shared" si="125"/>
        <v>-27803.446522828854</v>
      </c>
      <c r="AL305" s="2">
        <f t="shared" si="126"/>
        <v>-525411.33474653843</v>
      </c>
    </row>
    <row r="306" spans="1:38" x14ac:dyDescent="0.3">
      <c r="E306" t="s">
        <v>48</v>
      </c>
      <c r="F306" t="s">
        <v>7</v>
      </c>
      <c r="G306" s="2">
        <f t="shared" si="125"/>
        <v>0</v>
      </c>
      <c r="H306" s="2">
        <f t="shared" si="125"/>
        <v>8500</v>
      </c>
      <c r="I306" s="2">
        <f t="shared" si="125"/>
        <v>8500</v>
      </c>
      <c r="J306" s="2">
        <f t="shared" si="125"/>
        <v>8500</v>
      </c>
      <c r="K306" s="2">
        <f t="shared" si="125"/>
        <v>8500</v>
      </c>
      <c r="L306" s="2">
        <f t="shared" si="125"/>
        <v>0</v>
      </c>
      <c r="M306" s="2">
        <f t="shared" si="125"/>
        <v>0</v>
      </c>
      <c r="N306" s="2">
        <f t="shared" si="125"/>
        <v>0</v>
      </c>
      <c r="O306" s="2">
        <f t="shared" si="125"/>
        <v>0</v>
      </c>
      <c r="P306" s="2">
        <f t="shared" si="125"/>
        <v>0</v>
      </c>
      <c r="Q306" s="2">
        <f t="shared" si="125"/>
        <v>0</v>
      </c>
      <c r="R306" s="2">
        <f t="shared" si="125"/>
        <v>0</v>
      </c>
      <c r="S306" s="2">
        <f t="shared" si="125"/>
        <v>0</v>
      </c>
      <c r="T306" s="2">
        <f t="shared" si="125"/>
        <v>0</v>
      </c>
      <c r="U306" s="2">
        <f t="shared" si="125"/>
        <v>0</v>
      </c>
      <c r="V306" s="2">
        <f t="shared" si="125"/>
        <v>0</v>
      </c>
      <c r="W306" s="2">
        <f t="shared" si="125"/>
        <v>0</v>
      </c>
      <c r="X306" s="2">
        <f t="shared" si="125"/>
        <v>0</v>
      </c>
      <c r="Y306" s="2">
        <f t="shared" si="125"/>
        <v>0</v>
      </c>
      <c r="Z306" s="2">
        <f t="shared" si="125"/>
        <v>0</v>
      </c>
      <c r="AA306" s="2">
        <f t="shared" si="125"/>
        <v>0</v>
      </c>
      <c r="AB306" s="2">
        <f t="shared" si="125"/>
        <v>0</v>
      </c>
      <c r="AC306" s="2">
        <f t="shared" si="125"/>
        <v>0</v>
      </c>
      <c r="AD306" s="2">
        <f t="shared" si="125"/>
        <v>0</v>
      </c>
      <c r="AE306" s="2">
        <f t="shared" si="125"/>
        <v>0</v>
      </c>
      <c r="AF306" s="2">
        <f t="shared" si="125"/>
        <v>0</v>
      </c>
      <c r="AG306" s="2">
        <f t="shared" si="125"/>
        <v>0</v>
      </c>
      <c r="AH306" s="2">
        <f t="shared" si="125"/>
        <v>0</v>
      </c>
      <c r="AI306" s="2">
        <f t="shared" si="125"/>
        <v>0</v>
      </c>
      <c r="AJ306" s="2">
        <f t="shared" si="125"/>
        <v>0</v>
      </c>
      <c r="AK306" s="2">
        <f t="shared" si="125"/>
        <v>0</v>
      </c>
      <c r="AL306" s="2">
        <f t="shared" si="126"/>
        <v>0</v>
      </c>
    </row>
    <row r="307" spans="1:38" x14ac:dyDescent="0.3">
      <c r="E307" t="s">
        <v>49</v>
      </c>
      <c r="F307" t="s">
        <v>7</v>
      </c>
      <c r="G307" s="2">
        <f t="shared" si="125"/>
        <v>0</v>
      </c>
      <c r="H307" s="2">
        <f t="shared" si="125"/>
        <v>85</v>
      </c>
      <c r="I307" s="2">
        <f t="shared" si="125"/>
        <v>85</v>
      </c>
      <c r="J307" s="2">
        <f t="shared" ref="J307:AK307" si="127">J241</f>
        <v>85</v>
      </c>
      <c r="K307" s="2">
        <f t="shared" si="127"/>
        <v>85</v>
      </c>
      <c r="L307" s="2">
        <f t="shared" si="127"/>
        <v>85</v>
      </c>
      <c r="M307" s="2">
        <f t="shared" si="127"/>
        <v>85</v>
      </c>
      <c r="N307" s="2">
        <f t="shared" si="127"/>
        <v>85</v>
      </c>
      <c r="O307" s="2">
        <f t="shared" si="127"/>
        <v>85</v>
      </c>
      <c r="P307" s="2">
        <f t="shared" si="127"/>
        <v>85</v>
      </c>
      <c r="Q307" s="2">
        <f t="shared" si="127"/>
        <v>85</v>
      </c>
      <c r="R307" s="2">
        <f t="shared" si="127"/>
        <v>85</v>
      </c>
      <c r="S307" s="2">
        <f t="shared" si="127"/>
        <v>85</v>
      </c>
      <c r="T307" s="2">
        <f t="shared" si="127"/>
        <v>85</v>
      </c>
      <c r="U307" s="2">
        <f t="shared" si="127"/>
        <v>85</v>
      </c>
      <c r="V307" s="2">
        <f t="shared" si="127"/>
        <v>85</v>
      </c>
      <c r="W307" s="2">
        <f t="shared" si="127"/>
        <v>85</v>
      </c>
      <c r="X307" s="2">
        <f t="shared" si="127"/>
        <v>85</v>
      </c>
      <c r="Y307" s="2">
        <f t="shared" si="127"/>
        <v>85</v>
      </c>
      <c r="Z307" s="2">
        <f t="shared" si="127"/>
        <v>85</v>
      </c>
      <c r="AA307" s="2">
        <f t="shared" si="127"/>
        <v>85</v>
      </c>
      <c r="AB307" s="2">
        <f t="shared" si="127"/>
        <v>85</v>
      </c>
      <c r="AC307" s="2">
        <f t="shared" si="127"/>
        <v>85</v>
      </c>
      <c r="AD307" s="2">
        <f t="shared" si="127"/>
        <v>85</v>
      </c>
      <c r="AE307" s="2">
        <f t="shared" si="127"/>
        <v>85</v>
      </c>
      <c r="AF307" s="2">
        <f t="shared" si="127"/>
        <v>85</v>
      </c>
      <c r="AG307" s="2">
        <f t="shared" si="127"/>
        <v>85</v>
      </c>
      <c r="AH307" s="2">
        <f t="shared" si="127"/>
        <v>85</v>
      </c>
      <c r="AI307" s="2">
        <f t="shared" si="127"/>
        <v>85</v>
      </c>
      <c r="AJ307" s="2">
        <f t="shared" si="127"/>
        <v>85</v>
      </c>
      <c r="AK307" s="2">
        <f t="shared" si="127"/>
        <v>85</v>
      </c>
      <c r="AL307" s="2">
        <f t="shared" si="126"/>
        <v>1214.2857142857142</v>
      </c>
    </row>
    <row r="308" spans="1:38" x14ac:dyDescent="0.3">
      <c r="E308" t="s">
        <v>20</v>
      </c>
      <c r="F308" t="s">
        <v>7</v>
      </c>
      <c r="G308" s="2">
        <f t="shared" ref="G308:AK308" ca="1" si="128">G297</f>
        <v>-1736.5999321222537</v>
      </c>
      <c r="H308" s="2">
        <f t="shared" ca="1" si="128"/>
        <v>-93294.673298805894</v>
      </c>
      <c r="I308" s="2">
        <f t="shared" ca="1" si="128"/>
        <v>171084.19377487345</v>
      </c>
      <c r="J308" s="2">
        <f t="shared" ca="1" si="128"/>
        <v>129844.16783472907</v>
      </c>
      <c r="K308" s="2">
        <f t="shared" ca="1" si="128"/>
        <v>99387.1543577306</v>
      </c>
      <c r="L308" s="2">
        <f t="shared" ca="1" si="128"/>
        <v>-481002.25862106407</v>
      </c>
      <c r="M308" s="2">
        <f t="shared" ca="1" si="128"/>
        <v>-43271.776921299053</v>
      </c>
      <c r="N308" s="2">
        <f t="shared" ca="1" si="128"/>
        <v>-44973.105793058385</v>
      </c>
      <c r="O308" s="2">
        <f t="shared" ca="1" si="128"/>
        <v>-46708.461242252895</v>
      </c>
      <c r="P308" s="2">
        <f t="shared" ca="1" si="128"/>
        <v>-48478.523800431249</v>
      </c>
      <c r="Q308" s="2">
        <f t="shared" ca="1" si="128"/>
        <v>-54950.654276439891</v>
      </c>
      <c r="R308" s="2">
        <f t="shared" ca="1" si="128"/>
        <v>-56792.227361968711</v>
      </c>
      <c r="S308" s="2">
        <f t="shared" ca="1" si="128"/>
        <v>-58670.631909208081</v>
      </c>
      <c r="T308" s="2">
        <f t="shared" ca="1" si="128"/>
        <v>-60586.604547392228</v>
      </c>
      <c r="U308" s="2">
        <f t="shared" ca="1" si="128"/>
        <v>-62540.896638340098</v>
      </c>
      <c r="V308" s="2">
        <f t="shared" ca="1" si="128"/>
        <v>-64534.274571106893</v>
      </c>
      <c r="W308" s="2">
        <f t="shared" ca="1" si="128"/>
        <v>-66567.520062529031</v>
      </c>
      <c r="X308" s="2">
        <f t="shared" ca="1" si="128"/>
        <v>-68641.43046377963</v>
      </c>
      <c r="Y308" s="2">
        <f t="shared" ca="1" si="128"/>
        <v>-70756.819073055231</v>
      </c>
      <c r="Z308" s="2">
        <f t="shared" ca="1" si="128"/>
        <v>-66847.848787849682</v>
      </c>
      <c r="AA308" s="2">
        <f t="shared" ca="1" si="128"/>
        <v>-69048.699096939992</v>
      </c>
      <c r="AB308" s="2">
        <f t="shared" ca="1" si="128"/>
        <v>-71293.566412212152</v>
      </c>
      <c r="AC308" s="2">
        <f t="shared" ca="1" si="128"/>
        <v>-73583.331073789712</v>
      </c>
      <c r="AD308" s="2">
        <f t="shared" ca="1" si="128"/>
        <v>-75918.891028598882</v>
      </c>
      <c r="AE308" s="2">
        <f t="shared" ca="1" si="128"/>
        <v>-78301.162182504137</v>
      </c>
      <c r="AF308" s="2">
        <f t="shared" ca="1" si="128"/>
        <v>-80731.078759487544</v>
      </c>
      <c r="AG308" s="2">
        <f t="shared" ca="1" si="128"/>
        <v>-105609.59366801077</v>
      </c>
      <c r="AH308" s="2">
        <f t="shared" ca="1" si="128"/>
        <v>-109257.67887470433</v>
      </c>
      <c r="AI308" s="2">
        <f t="shared" ca="1" si="128"/>
        <v>-112284.32578553181</v>
      </c>
      <c r="AJ308" s="2">
        <f t="shared" ca="1" si="128"/>
        <v>-114914.54563457571</v>
      </c>
      <c r="AK308" s="2">
        <f t="shared" ca="1" si="128"/>
        <v>-117597.36988060059</v>
      </c>
      <c r="AL308" s="2">
        <f ca="1">IF(AF308=0,0,IF($G$15&gt;(AK308/AF308)^(1/5)-1+2%,AK308*(AK308/AF308)^(1/5)/($G$15-((AK308/AF308)^(1/5)-1)),AK308*(1+$G$14)/$G$16))</f>
        <v>-2446966.0724755349</v>
      </c>
    </row>
    <row r="309" spans="1:38" x14ac:dyDescent="0.3">
      <c r="E309" t="s">
        <v>174</v>
      </c>
      <c r="F309" t="s">
        <v>7</v>
      </c>
      <c r="G309" s="2">
        <f ca="1">-$G$17*G308</f>
        <v>868.29996606112684</v>
      </c>
      <c r="H309" s="2">
        <f t="shared" ref="H309:AK309" ca="1" si="129">-$G$17*H308</f>
        <v>46647.336649402947</v>
      </c>
      <c r="I309" s="2">
        <f t="shared" ca="1" si="129"/>
        <v>-85542.096887436725</v>
      </c>
      <c r="J309" s="2">
        <f t="shared" ca="1" si="129"/>
        <v>-64922.083917364536</v>
      </c>
      <c r="K309" s="2">
        <f t="shared" ca="1" si="129"/>
        <v>-49693.5771788653</v>
      </c>
      <c r="L309" s="2">
        <f t="shared" ca="1" si="129"/>
        <v>240501.12931053204</v>
      </c>
      <c r="M309" s="2">
        <f t="shared" ca="1" si="129"/>
        <v>21635.888460649527</v>
      </c>
      <c r="N309" s="2">
        <f t="shared" ca="1" si="129"/>
        <v>22486.552896529192</v>
      </c>
      <c r="O309" s="2">
        <f t="shared" ca="1" si="129"/>
        <v>23354.230621126448</v>
      </c>
      <c r="P309" s="2">
        <f t="shared" ca="1" si="129"/>
        <v>24239.261900215624</v>
      </c>
      <c r="Q309" s="2">
        <f t="shared" ca="1" si="129"/>
        <v>27475.327138219945</v>
      </c>
      <c r="R309" s="2">
        <f t="shared" ca="1" si="129"/>
        <v>28396.113680984356</v>
      </c>
      <c r="S309" s="2">
        <f t="shared" ca="1" si="129"/>
        <v>29335.315954604041</v>
      </c>
      <c r="T309" s="2">
        <f t="shared" ca="1" si="129"/>
        <v>30293.302273696114</v>
      </c>
      <c r="U309" s="2">
        <f t="shared" ca="1" si="129"/>
        <v>31270.448319170049</v>
      </c>
      <c r="V309" s="2">
        <f t="shared" ca="1" si="129"/>
        <v>32267.137285553446</v>
      </c>
      <c r="W309" s="2">
        <f t="shared" ca="1" si="129"/>
        <v>33283.760031264515</v>
      </c>
      <c r="X309" s="2">
        <f t="shared" ca="1" si="129"/>
        <v>34320.715231889815</v>
      </c>
      <c r="Y309" s="2">
        <f t="shared" ca="1" si="129"/>
        <v>35378.409536527615</v>
      </c>
      <c r="Z309" s="2">
        <f t="shared" ca="1" si="129"/>
        <v>33423.924393924841</v>
      </c>
      <c r="AA309" s="2">
        <f t="shared" ca="1" si="129"/>
        <v>34524.349548469996</v>
      </c>
      <c r="AB309" s="2">
        <f t="shared" ca="1" si="129"/>
        <v>35646.783206106076</v>
      </c>
      <c r="AC309" s="2">
        <f t="shared" ca="1" si="129"/>
        <v>36791.665536894856</v>
      </c>
      <c r="AD309" s="2">
        <f t="shared" ca="1" si="129"/>
        <v>37959.445514299441</v>
      </c>
      <c r="AE309" s="2">
        <f t="shared" ca="1" si="129"/>
        <v>39150.581091252068</v>
      </c>
      <c r="AF309" s="2">
        <f t="shared" ca="1" si="129"/>
        <v>40365.539379743772</v>
      </c>
      <c r="AG309" s="2">
        <f t="shared" ca="1" si="129"/>
        <v>52804.796834005385</v>
      </c>
      <c r="AH309" s="2">
        <f t="shared" ca="1" si="129"/>
        <v>54628.839437352166</v>
      </c>
      <c r="AI309" s="2">
        <f t="shared" ca="1" si="129"/>
        <v>56142.162892765904</v>
      </c>
      <c r="AJ309" s="2">
        <f t="shared" ca="1" si="129"/>
        <v>57457.272817287856</v>
      </c>
      <c r="AK309" s="2">
        <f t="shared" ca="1" si="129"/>
        <v>58798.684940300293</v>
      </c>
      <c r="AL309" s="2">
        <f t="shared" ref="AL309" ca="1" si="130">IF(AF309=0,0,IF($G$15&gt;(AK309/AF309)^(1/5)-1+2%,AK309*(AK309/AF309)^(1/5)/($G$15-((AK309/AF309)^(1/5)-1)),AK309*(1+$G$14)/$G$16))</f>
        <v>1223483.0362377674</v>
      </c>
    </row>
    <row r="310" spans="1:38" x14ac:dyDescent="0.3">
      <c r="E310" t="s">
        <v>23</v>
      </c>
      <c r="F310" t="s">
        <v>7</v>
      </c>
      <c r="G310" s="2">
        <f t="shared" ref="G310:AL310" ca="1" si="131">SUM(G300:G309)</f>
        <v>-9900868.2999660615</v>
      </c>
      <c r="H310" s="2">
        <f t="shared" ca="1" si="131"/>
        <v>-3243027.6730894027</v>
      </c>
      <c r="I310" s="2">
        <f t="shared" ca="1" si="131"/>
        <v>27410.923888764723</v>
      </c>
      <c r="J310" s="2">
        <f t="shared" ca="1" si="131"/>
        <v>172319.36060982087</v>
      </c>
      <c r="K310" s="2">
        <f t="shared" ca="1" si="131"/>
        <v>281501.39762074128</v>
      </c>
      <c r="L310" s="2">
        <f t="shared" ca="1" si="131"/>
        <v>29074.228728095331</v>
      </c>
      <c r="M310" s="2">
        <f t="shared" ca="1" si="131"/>
        <v>272257.8386392282</v>
      </c>
      <c r="N310" s="2">
        <f t="shared" ca="1" si="131"/>
        <v>277483.34874534613</v>
      </c>
      <c r="O310" s="2">
        <f t="shared" ca="1" si="131"/>
        <v>282813.36905358639</v>
      </c>
      <c r="P310" s="2">
        <f t="shared" ca="1" si="131"/>
        <v>288249.98976799141</v>
      </c>
      <c r="Q310" s="2">
        <f t="shared" ca="1" si="131"/>
        <v>1291462.0095633513</v>
      </c>
      <c r="R310" s="2">
        <f t="shared" ca="1" si="131"/>
        <v>297118.26975461835</v>
      </c>
      <c r="S310" s="2">
        <f t="shared" ca="1" si="131"/>
        <v>302887.65514971071</v>
      </c>
      <c r="T310" s="2">
        <f t="shared" ca="1" si="131"/>
        <v>308772.42825270485</v>
      </c>
      <c r="U310" s="2">
        <f t="shared" ca="1" si="131"/>
        <v>314774.89681775903</v>
      </c>
      <c r="V310" s="2">
        <f t="shared" ca="1" si="131"/>
        <v>320897.41475411417</v>
      </c>
      <c r="W310" s="2">
        <f t="shared" ca="1" si="131"/>
        <v>327142.38304919645</v>
      </c>
      <c r="X310" s="2">
        <f t="shared" ca="1" si="131"/>
        <v>333512.25071018044</v>
      </c>
      <c r="Y310" s="2">
        <f t="shared" ca="1" si="131"/>
        <v>340009.51572438411</v>
      </c>
      <c r="Z310" s="2">
        <f t="shared" ca="1" si="131"/>
        <v>-950329.94062779483</v>
      </c>
      <c r="AA310" s="2">
        <f t="shared" ca="1" si="131"/>
        <v>356429.81389298249</v>
      </c>
      <c r="AB310" s="2">
        <f t="shared" ca="1" si="131"/>
        <v>363324.76350417559</v>
      </c>
      <c r="AC310" s="2">
        <f t="shared" ca="1" si="131"/>
        <v>370357.61210759234</v>
      </c>
      <c r="AD310" s="2">
        <f t="shared" ca="1" si="131"/>
        <v>377531.1176830777</v>
      </c>
      <c r="AE310" s="2">
        <f t="shared" ca="1" si="131"/>
        <v>384848.09337007231</v>
      </c>
      <c r="AF310" s="2">
        <f t="shared" ca="1" si="131"/>
        <v>392311.40857080719</v>
      </c>
      <c r="AG310" s="2">
        <f t="shared" ca="1" si="131"/>
        <v>388723.9900755565</v>
      </c>
      <c r="AH310" s="2">
        <f t="shared" ca="1" si="131"/>
        <v>395928.82321040099</v>
      </c>
      <c r="AI310" s="2">
        <f t="shared" ca="1" si="131"/>
        <v>403624.95300794259</v>
      </c>
      <c r="AJ310" s="2">
        <f t="shared" ca="1" si="131"/>
        <v>411703.48540143459</v>
      </c>
      <c r="AK310" s="2">
        <f t="shared" ca="1" si="131"/>
        <v>419943.58844279667</v>
      </c>
      <c r="AL310" s="2">
        <f t="shared" ca="1" si="131"/>
        <v>8628885.9571771156</v>
      </c>
    </row>
    <row r="311" spans="1:38" x14ac:dyDescent="0.3">
      <c r="E311" t="s">
        <v>31</v>
      </c>
      <c r="F311" t="s">
        <v>7</v>
      </c>
      <c r="G311" s="2">
        <f ca="1">NPV($G$15,H310:AL310)+G310</f>
        <v>-8648111.3927321173</v>
      </c>
    </row>
    <row r="313" spans="1:38" x14ac:dyDescent="0.3">
      <c r="E313" t="s">
        <v>13</v>
      </c>
      <c r="F313" t="s">
        <v>7</v>
      </c>
      <c r="G313" s="2">
        <f t="shared" ref="G313:AK313" ca="1" si="132">G285</f>
        <v>1619121.999773741</v>
      </c>
      <c r="H313" s="2">
        <f t="shared" ca="1" si="132"/>
        <v>1651504.4397692159</v>
      </c>
      <c r="I313" s="2">
        <f t="shared" ca="1" si="132"/>
        <v>1684534.5285646003</v>
      </c>
      <c r="J313" s="2">
        <f t="shared" ca="1" si="132"/>
        <v>1718225.2191358923</v>
      </c>
      <c r="K313" s="2">
        <f t="shared" ca="1" si="132"/>
        <v>1752589.7235186102</v>
      </c>
      <c r="L313" s="2">
        <f t="shared" ca="1" si="132"/>
        <v>1787641.5179889824</v>
      </c>
      <c r="M313" s="2">
        <f t="shared" ca="1" si="132"/>
        <v>0</v>
      </c>
      <c r="N313" s="2">
        <f t="shared" ca="1" si="132"/>
        <v>0</v>
      </c>
      <c r="O313" s="2">
        <f t="shared" ca="1" si="132"/>
        <v>0</v>
      </c>
      <c r="P313" s="2">
        <f t="shared" ca="1" si="132"/>
        <v>0</v>
      </c>
      <c r="Q313" s="2">
        <f t="shared" ca="1" si="132"/>
        <v>0</v>
      </c>
      <c r="R313" s="2">
        <f t="shared" ca="1" si="132"/>
        <v>0</v>
      </c>
      <c r="S313" s="2">
        <f t="shared" ca="1" si="132"/>
        <v>0</v>
      </c>
      <c r="T313" s="2">
        <f t="shared" ca="1" si="132"/>
        <v>0</v>
      </c>
      <c r="U313" s="2">
        <f t="shared" ca="1" si="132"/>
        <v>0</v>
      </c>
      <c r="V313" s="2">
        <f t="shared" ca="1" si="132"/>
        <v>0</v>
      </c>
      <c r="W313" s="2">
        <f t="shared" ca="1" si="132"/>
        <v>0</v>
      </c>
      <c r="X313" s="2">
        <f t="shared" ca="1" si="132"/>
        <v>0</v>
      </c>
      <c r="Y313" s="2">
        <f t="shared" ca="1" si="132"/>
        <v>0</v>
      </c>
      <c r="Z313" s="2">
        <f t="shared" ca="1" si="132"/>
        <v>0</v>
      </c>
      <c r="AA313" s="2">
        <f t="shared" ca="1" si="132"/>
        <v>0</v>
      </c>
      <c r="AB313" s="2">
        <f t="shared" ca="1" si="132"/>
        <v>0</v>
      </c>
      <c r="AC313" s="2">
        <f t="shared" ca="1" si="132"/>
        <v>0</v>
      </c>
      <c r="AD313" s="2">
        <f t="shared" ca="1" si="132"/>
        <v>0</v>
      </c>
      <c r="AE313" s="2">
        <f t="shared" ca="1" si="132"/>
        <v>0</v>
      </c>
      <c r="AF313" s="2">
        <f t="shared" ca="1" si="132"/>
        <v>0</v>
      </c>
      <c r="AG313" s="2">
        <f t="shared" ca="1" si="132"/>
        <v>0</v>
      </c>
      <c r="AH313" s="2">
        <f t="shared" ca="1" si="132"/>
        <v>0</v>
      </c>
      <c r="AI313" s="2">
        <f t="shared" ca="1" si="132"/>
        <v>0</v>
      </c>
      <c r="AJ313" s="2">
        <f t="shared" ca="1" si="132"/>
        <v>0</v>
      </c>
      <c r="AK313" s="2">
        <f t="shared" ca="1" si="132"/>
        <v>0</v>
      </c>
    </row>
    <row r="314" spans="1:38" x14ac:dyDescent="0.3">
      <c r="E314" t="s">
        <v>24</v>
      </c>
      <c r="F314" t="s">
        <v>7</v>
      </c>
      <c r="G314" s="2">
        <f ca="1">NPV($G$15,H313:AK313)+G313</f>
        <v>8648111.3927321192</v>
      </c>
    </row>
    <row r="315" spans="1:38" x14ac:dyDescent="0.3">
      <c r="E315" s="4" t="s">
        <v>34</v>
      </c>
      <c r="F315" s="4"/>
      <c r="G315" s="5" t="str">
        <f ca="1">IF(G311&gt;0,"N/A",IF(ABS(G311+G314)&gt;1,"Error","OK"))</f>
        <v>OK</v>
      </c>
    </row>
    <row r="318" spans="1:38" x14ac:dyDescent="0.3">
      <c r="C318" s="1" t="s">
        <v>111</v>
      </c>
    </row>
    <row r="319" spans="1:38" x14ac:dyDescent="0.3">
      <c r="E319" t="s">
        <v>117</v>
      </c>
      <c r="F319" t="s">
        <v>118</v>
      </c>
    </row>
    <row r="320" spans="1:38" x14ac:dyDescent="0.3">
      <c r="A320" s="15">
        <f>'Notes &amp; Assumptions'!A68</f>
        <v>55</v>
      </c>
      <c r="E320" s="20" t="s">
        <v>112</v>
      </c>
      <c r="F320" s="20" t="s">
        <v>120</v>
      </c>
    </row>
    <row r="321" spans="5:6" x14ac:dyDescent="0.3">
      <c r="E321" s="20" t="s">
        <v>113</v>
      </c>
      <c r="F321" s="20" t="s">
        <v>121</v>
      </c>
    </row>
    <row r="322" spans="5:6" x14ac:dyDescent="0.3">
      <c r="E322" s="20" t="s">
        <v>114</v>
      </c>
      <c r="F322" s="20" t="s">
        <v>122</v>
      </c>
    </row>
  </sheetData>
  <mergeCells count="1">
    <mergeCell ref="G4:H4"/>
  </mergeCells>
  <dataValidations count="1">
    <dataValidation type="list" showInputMessage="1" showErrorMessage="1" sqref="G4">
      <formula1>$E$320:$E$322</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322"/>
  <sheetViews>
    <sheetView workbookViewId="0">
      <pane xSplit="5" ySplit="2" topLeftCell="N155" activePane="bottomRight" state="frozenSplit"/>
      <selection activeCell="AB72" sqref="AB72"/>
      <selection pane="topRight" activeCell="AB72" sqref="AB72"/>
      <selection pane="bottomLeft" activeCell="AB72" sqref="AB72"/>
      <selection pane="bottomRight" activeCell="W153" sqref="W153:AA153"/>
    </sheetView>
  </sheetViews>
  <sheetFormatPr defaultColWidth="11" defaultRowHeight="15.6" x14ac:dyDescent="0.3"/>
  <cols>
    <col min="1" max="1" width="7.59765625" style="15" customWidth="1"/>
    <col min="2" max="2" width="3.09765625" customWidth="1"/>
    <col min="3" max="3" width="3.3984375" customWidth="1"/>
    <col min="4" max="4" width="2.8984375" customWidth="1"/>
    <col min="5" max="5" width="36.5" bestFit="1" customWidth="1"/>
    <col min="6" max="6" width="17.5" customWidth="1"/>
    <col min="7" max="7" width="13" customWidth="1"/>
    <col min="28" max="28" width="11.09765625" customWidth="1"/>
  </cols>
  <sheetData>
    <row r="2" spans="1:27" x14ac:dyDescent="0.3">
      <c r="C2" s="1" t="s">
        <v>0</v>
      </c>
      <c r="D2" s="1"/>
      <c r="G2">
        <v>0</v>
      </c>
      <c r="H2">
        <v>1</v>
      </c>
      <c r="I2">
        <v>2</v>
      </c>
      <c r="J2">
        <v>3</v>
      </c>
      <c r="K2">
        <v>4</v>
      </c>
      <c r="L2">
        <v>5</v>
      </c>
      <c r="M2">
        <v>6</v>
      </c>
      <c r="N2">
        <v>7</v>
      </c>
      <c r="O2">
        <v>8</v>
      </c>
      <c r="P2">
        <v>9</v>
      </c>
      <c r="Q2">
        <v>10</v>
      </c>
      <c r="R2">
        <v>11</v>
      </c>
      <c r="S2">
        <v>12</v>
      </c>
      <c r="T2">
        <v>13</v>
      </c>
      <c r="U2">
        <v>14</v>
      </c>
      <c r="V2">
        <v>15</v>
      </c>
      <c r="W2">
        <v>16</v>
      </c>
      <c r="X2">
        <v>17</v>
      </c>
      <c r="Y2">
        <v>18</v>
      </c>
      <c r="Z2">
        <v>19</v>
      </c>
      <c r="AA2">
        <v>20</v>
      </c>
    </row>
    <row r="4" spans="1:27" x14ac:dyDescent="0.3">
      <c r="A4" s="15">
        <f>'Notes &amp; Assumptions'!A14</f>
        <v>1</v>
      </c>
      <c r="C4" s="1" t="s">
        <v>115</v>
      </c>
      <c r="F4" t="s">
        <v>116</v>
      </c>
      <c r="G4" s="33" t="s">
        <v>114</v>
      </c>
      <c r="H4" s="33"/>
    </row>
    <row r="6" spans="1:27" x14ac:dyDescent="0.3">
      <c r="C6" s="1" t="s">
        <v>127</v>
      </c>
    </row>
    <row r="7" spans="1:27" x14ac:dyDescent="0.3">
      <c r="A7" s="15">
        <f>'Notes &amp; Assumptions'!A15</f>
        <v>2</v>
      </c>
      <c r="E7" s="11" t="s">
        <v>129</v>
      </c>
      <c r="F7" t="s">
        <v>146</v>
      </c>
      <c r="G7" s="11">
        <v>60</v>
      </c>
    </row>
    <row r="8" spans="1:27" x14ac:dyDescent="0.3">
      <c r="A8" s="15">
        <f>'Notes &amp; Assumptions'!A16</f>
        <v>3</v>
      </c>
      <c r="E8" s="11" t="s">
        <v>130</v>
      </c>
      <c r="F8" t="s">
        <v>146</v>
      </c>
      <c r="G8" s="11">
        <v>25</v>
      </c>
    </row>
    <row r="9" spans="1:27" x14ac:dyDescent="0.3">
      <c r="A9" s="15">
        <f>'Notes &amp; Assumptions'!A17</f>
        <v>4</v>
      </c>
      <c r="E9" s="11" t="s">
        <v>131</v>
      </c>
      <c r="F9" t="s">
        <v>146</v>
      </c>
      <c r="G9" s="11">
        <v>30</v>
      </c>
    </row>
    <row r="10" spans="1:27" x14ac:dyDescent="0.3">
      <c r="A10" s="15">
        <f>'Notes &amp; Assumptions'!A18</f>
        <v>5</v>
      </c>
      <c r="E10" t="s">
        <v>128</v>
      </c>
      <c r="F10" t="s">
        <v>146</v>
      </c>
      <c r="G10" s="11">
        <v>5</v>
      </c>
    </row>
    <row r="13" spans="1:27" x14ac:dyDescent="0.3">
      <c r="C13" s="1" t="s">
        <v>93</v>
      </c>
    </row>
    <row r="14" spans="1:27" x14ac:dyDescent="0.3">
      <c r="A14" s="15">
        <f>'Notes &amp; Assumptions'!A19</f>
        <v>6</v>
      </c>
      <c r="E14" t="s">
        <v>5</v>
      </c>
      <c r="F14" t="s">
        <v>8</v>
      </c>
      <c r="G14" s="18">
        <v>0.02</v>
      </c>
    </row>
    <row r="15" spans="1:27" x14ac:dyDescent="0.3">
      <c r="A15" s="15">
        <f>'Notes &amp; Assumptions'!A20</f>
        <v>7</v>
      </c>
      <c r="E15" t="s">
        <v>32</v>
      </c>
      <c r="F15" t="s">
        <v>8</v>
      </c>
      <c r="G15" s="18">
        <v>7.0000000000000007E-2</v>
      </c>
    </row>
    <row r="16" spans="1:27" x14ac:dyDescent="0.3">
      <c r="E16" t="s">
        <v>30</v>
      </c>
      <c r="F16" t="s">
        <v>8</v>
      </c>
      <c r="G16" s="19">
        <f>(1+G15)/(1+G14)-1</f>
        <v>4.9019607843137303E-2</v>
      </c>
    </row>
    <row r="17" spans="1:27" x14ac:dyDescent="0.3">
      <c r="E17" t="s">
        <v>172</v>
      </c>
      <c r="F17" t="s">
        <v>8</v>
      </c>
      <c r="G17" s="12">
        <v>0.5</v>
      </c>
    </row>
    <row r="18" spans="1:27" x14ac:dyDescent="0.3">
      <c r="A18" s="15">
        <f>'Notes &amp; Assumptions'!A22</f>
        <v>9</v>
      </c>
      <c r="E18" t="s">
        <v>16</v>
      </c>
      <c r="F18" t="s">
        <v>8</v>
      </c>
      <c r="G18" s="12">
        <v>0.3</v>
      </c>
      <c r="H18" s="12">
        <v>0.28999999999999998</v>
      </c>
      <c r="I18" s="12">
        <v>0.28000000000000003</v>
      </c>
      <c r="J18" s="12">
        <v>0.28000000000000003</v>
      </c>
      <c r="K18" s="12">
        <v>0.28000000000000003</v>
      </c>
      <c r="L18" s="12">
        <v>0.28000000000000003</v>
      </c>
      <c r="M18" s="12">
        <v>0.28000000000000003</v>
      </c>
      <c r="N18" s="12">
        <v>0.28000000000000003</v>
      </c>
      <c r="O18" s="12">
        <v>0.28000000000000003</v>
      </c>
      <c r="P18" s="12">
        <v>0.28000000000000003</v>
      </c>
      <c r="Q18" s="12">
        <v>0.28000000000000003</v>
      </c>
      <c r="R18" s="12">
        <v>0.28000000000000003</v>
      </c>
      <c r="S18" s="12">
        <v>0.28000000000000003</v>
      </c>
      <c r="T18" s="12">
        <v>0.28000000000000003</v>
      </c>
      <c r="U18" s="12">
        <v>0.28000000000000003</v>
      </c>
      <c r="V18" s="12">
        <v>0.28000000000000003</v>
      </c>
      <c r="W18" s="12">
        <v>0.28000000000000003</v>
      </c>
      <c r="X18" s="12">
        <v>0.28000000000000003</v>
      </c>
      <c r="Y18" s="12">
        <v>0.28000000000000003</v>
      </c>
      <c r="Z18" s="12">
        <v>0.28000000000000003</v>
      </c>
      <c r="AA18" s="12">
        <v>0.28000000000000003</v>
      </c>
    </row>
    <row r="20" spans="1:27" x14ac:dyDescent="0.3">
      <c r="A20" s="15">
        <f>'Notes &amp; Assumptions'!A23</f>
        <v>10</v>
      </c>
      <c r="C20" s="1" t="s">
        <v>1</v>
      </c>
      <c r="D20" s="1"/>
    </row>
    <row r="21" spans="1:27" x14ac:dyDescent="0.3">
      <c r="E21" s="2" t="str">
        <f>E7</f>
        <v>Pipes</v>
      </c>
      <c r="F21" t="s">
        <v>7</v>
      </c>
      <c r="G21" s="11">
        <v>400000</v>
      </c>
      <c r="H21" s="11">
        <v>1000000</v>
      </c>
      <c r="I21" s="11"/>
      <c r="J21" s="11"/>
      <c r="K21" s="11"/>
      <c r="L21" s="11"/>
      <c r="M21" s="11"/>
      <c r="N21" s="11"/>
      <c r="O21" s="11"/>
      <c r="P21" s="11"/>
      <c r="Q21" s="11"/>
      <c r="R21" s="11"/>
      <c r="S21" s="11"/>
      <c r="T21" s="11"/>
      <c r="U21" s="11"/>
      <c r="V21" s="11"/>
      <c r="W21" s="11"/>
      <c r="X21" s="11"/>
      <c r="Y21" s="11"/>
      <c r="Z21" s="11"/>
      <c r="AA21" s="11"/>
    </row>
    <row r="22" spans="1:27" x14ac:dyDescent="0.3">
      <c r="E22" s="2" t="str">
        <f>E8</f>
        <v>Pumps</v>
      </c>
      <c r="F22" t="s">
        <v>7</v>
      </c>
      <c r="G22" s="11"/>
      <c r="H22" s="11">
        <v>2000000</v>
      </c>
      <c r="I22" s="11">
        <v>100000</v>
      </c>
      <c r="J22" s="11">
        <v>40000</v>
      </c>
      <c r="K22" s="11"/>
      <c r="L22" s="11"/>
      <c r="M22" s="11"/>
      <c r="N22" s="11"/>
      <c r="O22" s="11"/>
      <c r="P22" s="11"/>
      <c r="Q22" s="11"/>
      <c r="R22" s="11"/>
      <c r="S22" s="11"/>
      <c r="T22" s="11"/>
      <c r="U22" s="11"/>
      <c r="V22" s="11"/>
      <c r="W22" s="11"/>
      <c r="X22" s="11"/>
      <c r="Y22" s="11"/>
      <c r="Z22" s="11"/>
      <c r="AA22" s="11"/>
    </row>
    <row r="23" spans="1:27" x14ac:dyDescent="0.3">
      <c r="E23" s="2" t="str">
        <f>E9</f>
        <v>Valves and Meters</v>
      </c>
      <c r="F23" t="s">
        <v>7</v>
      </c>
      <c r="G23" s="11"/>
      <c r="H23" s="11">
        <v>200000</v>
      </c>
      <c r="I23" s="11"/>
      <c r="J23" s="11">
        <v>10000</v>
      </c>
      <c r="K23" s="11"/>
      <c r="L23" s="11"/>
      <c r="M23" s="11"/>
      <c r="N23" s="11"/>
      <c r="O23" s="11"/>
      <c r="P23" s="11"/>
      <c r="Q23" s="11"/>
      <c r="R23" s="11"/>
      <c r="S23" s="11"/>
      <c r="T23" s="11"/>
      <c r="U23" s="11"/>
      <c r="V23" s="11"/>
      <c r="W23" s="11"/>
      <c r="X23" s="11"/>
      <c r="Y23" s="11"/>
      <c r="Z23" s="11"/>
      <c r="AA23" s="11"/>
    </row>
    <row r="24" spans="1:27" x14ac:dyDescent="0.3">
      <c r="E24" t="s">
        <v>128</v>
      </c>
      <c r="F24" t="s">
        <v>7</v>
      </c>
      <c r="G24" s="11">
        <v>10000000</v>
      </c>
      <c r="H24" s="11">
        <v>1000000</v>
      </c>
      <c r="I24" s="11"/>
      <c r="J24" s="11"/>
      <c r="K24" s="11"/>
      <c r="L24" s="11"/>
      <c r="M24" s="11"/>
      <c r="N24" s="11"/>
      <c r="O24" s="11"/>
      <c r="P24" s="11"/>
      <c r="Q24" s="11"/>
      <c r="R24" s="11"/>
      <c r="S24" s="11"/>
      <c r="T24" s="11"/>
      <c r="U24" s="11"/>
      <c r="V24" s="11"/>
      <c r="W24" s="11"/>
      <c r="X24" s="11"/>
      <c r="Y24" s="11"/>
      <c r="Z24" s="11"/>
      <c r="AA24" s="11"/>
    </row>
    <row r="25" spans="1:27" x14ac:dyDescent="0.3">
      <c r="E25" t="s">
        <v>132</v>
      </c>
      <c r="F25" t="s">
        <v>7</v>
      </c>
      <c r="G25" s="11">
        <v>500000</v>
      </c>
      <c r="H25" s="11"/>
      <c r="I25" s="11"/>
      <c r="J25" s="11"/>
      <c r="K25" s="11"/>
      <c r="L25" s="11"/>
      <c r="M25" s="11"/>
      <c r="N25" s="11"/>
      <c r="O25" s="11"/>
      <c r="P25" s="11"/>
      <c r="Q25" s="11"/>
      <c r="R25" s="11"/>
      <c r="S25" s="11"/>
      <c r="T25" s="11"/>
      <c r="U25" s="11"/>
      <c r="V25" s="11"/>
      <c r="W25" s="11"/>
      <c r="X25" s="11"/>
      <c r="Y25" s="11"/>
      <c r="Z25" s="11"/>
      <c r="AA25" s="11"/>
    </row>
    <row r="26" spans="1:27" x14ac:dyDescent="0.3">
      <c r="G26" s="2">
        <f>SUM(G21:G25)</f>
        <v>10900000</v>
      </c>
      <c r="H26" s="2">
        <f t="shared" ref="H26:AA26" si="0">SUM(H21:H25)</f>
        <v>4200000</v>
      </c>
      <c r="I26" s="2">
        <f t="shared" si="0"/>
        <v>100000</v>
      </c>
      <c r="J26" s="2">
        <f t="shared" si="0"/>
        <v>50000</v>
      </c>
      <c r="K26" s="2">
        <f t="shared" si="0"/>
        <v>0</v>
      </c>
      <c r="L26" s="2">
        <f t="shared" si="0"/>
        <v>0</v>
      </c>
      <c r="M26" s="2">
        <f t="shared" si="0"/>
        <v>0</v>
      </c>
      <c r="N26" s="2">
        <f t="shared" si="0"/>
        <v>0</v>
      </c>
      <c r="O26" s="2">
        <f t="shared" si="0"/>
        <v>0</v>
      </c>
      <c r="P26" s="2">
        <f t="shared" si="0"/>
        <v>0</v>
      </c>
      <c r="Q26" s="2">
        <f t="shared" si="0"/>
        <v>0</v>
      </c>
      <c r="R26" s="2">
        <f t="shared" si="0"/>
        <v>0</v>
      </c>
      <c r="S26" s="2">
        <f t="shared" si="0"/>
        <v>0</v>
      </c>
      <c r="T26" s="2">
        <f t="shared" si="0"/>
        <v>0</v>
      </c>
      <c r="U26" s="2">
        <f t="shared" si="0"/>
        <v>0</v>
      </c>
      <c r="V26" s="2">
        <f t="shared" si="0"/>
        <v>0</v>
      </c>
      <c r="W26" s="2">
        <f t="shared" si="0"/>
        <v>0</v>
      </c>
      <c r="X26" s="2">
        <f t="shared" si="0"/>
        <v>0</v>
      </c>
      <c r="Y26" s="2">
        <f t="shared" si="0"/>
        <v>0</v>
      </c>
      <c r="Z26" s="2">
        <f t="shared" si="0"/>
        <v>0</v>
      </c>
      <c r="AA26" s="2">
        <f t="shared" si="0"/>
        <v>0</v>
      </c>
    </row>
    <row r="27" spans="1:27" x14ac:dyDescent="0.3">
      <c r="G27" s="2"/>
      <c r="H27" s="2"/>
      <c r="I27" s="2"/>
      <c r="J27" s="2"/>
      <c r="K27" s="2"/>
      <c r="L27" s="2"/>
      <c r="M27" s="2"/>
      <c r="N27" s="2"/>
      <c r="O27" s="2"/>
      <c r="P27" s="2"/>
      <c r="Q27" s="2"/>
    </row>
    <row r="28" spans="1:27" x14ac:dyDescent="0.3">
      <c r="D28" s="3" t="s">
        <v>133</v>
      </c>
      <c r="G28" s="2"/>
      <c r="H28" s="2"/>
      <c r="I28" s="2"/>
      <c r="J28" s="2"/>
      <c r="K28" s="2"/>
      <c r="L28" s="2"/>
      <c r="M28" s="2"/>
      <c r="N28" s="2"/>
      <c r="O28" s="2"/>
      <c r="P28" s="2"/>
      <c r="Q28" s="2"/>
    </row>
    <row r="29" spans="1:27" x14ac:dyDescent="0.3">
      <c r="E29" s="2" t="str">
        <f>E21</f>
        <v>Pipes</v>
      </c>
      <c r="F29" t="s">
        <v>7</v>
      </c>
      <c r="G29" s="2">
        <f t="shared" ref="G29:AA29" si="1">G21/$G7+IF((G$2-$G7+1)&gt;0,-INDEX($G21:$AA21,1,(G$2-$G7+1))/$G7,0)</f>
        <v>6666.666666666667</v>
      </c>
      <c r="H29" s="2">
        <f t="shared" si="1"/>
        <v>16666.666666666668</v>
      </c>
      <c r="I29" s="2">
        <f t="shared" si="1"/>
        <v>0</v>
      </c>
      <c r="J29" s="2">
        <f t="shared" si="1"/>
        <v>0</v>
      </c>
      <c r="K29" s="2">
        <f t="shared" si="1"/>
        <v>0</v>
      </c>
      <c r="L29" s="2">
        <f t="shared" si="1"/>
        <v>0</v>
      </c>
      <c r="M29" s="2">
        <f t="shared" si="1"/>
        <v>0</v>
      </c>
      <c r="N29" s="2">
        <f t="shared" si="1"/>
        <v>0</v>
      </c>
      <c r="O29" s="2">
        <f t="shared" si="1"/>
        <v>0</v>
      </c>
      <c r="P29" s="2">
        <f t="shared" si="1"/>
        <v>0</v>
      </c>
      <c r="Q29" s="2">
        <f t="shared" si="1"/>
        <v>0</v>
      </c>
      <c r="R29" s="2">
        <f t="shared" si="1"/>
        <v>0</v>
      </c>
      <c r="S29" s="2">
        <f t="shared" si="1"/>
        <v>0</v>
      </c>
      <c r="T29" s="2">
        <f t="shared" si="1"/>
        <v>0</v>
      </c>
      <c r="U29" s="2">
        <f t="shared" si="1"/>
        <v>0</v>
      </c>
      <c r="V29" s="2">
        <f t="shared" si="1"/>
        <v>0</v>
      </c>
      <c r="W29" s="2">
        <f t="shared" si="1"/>
        <v>0</v>
      </c>
      <c r="X29" s="2">
        <f t="shared" si="1"/>
        <v>0</v>
      </c>
      <c r="Y29" s="2">
        <f t="shared" si="1"/>
        <v>0</v>
      </c>
      <c r="Z29" s="2">
        <f t="shared" si="1"/>
        <v>0</v>
      </c>
      <c r="AA29" s="2">
        <f t="shared" si="1"/>
        <v>0</v>
      </c>
    </row>
    <row r="30" spans="1:27" x14ac:dyDescent="0.3">
      <c r="E30" s="2" t="str">
        <f t="shared" ref="E30:E32" si="2">E22</f>
        <v>Pumps</v>
      </c>
      <c r="F30" t="s">
        <v>7</v>
      </c>
      <c r="G30" s="2">
        <f t="shared" ref="G30:AA30" si="3">G22/$G8+IF((G$2-$G8+1)&gt;0,-INDEX($G22:$AA22,1,(G$2-$G8+1))/$G8,0)</f>
        <v>0</v>
      </c>
      <c r="H30" s="2">
        <f t="shared" si="3"/>
        <v>80000</v>
      </c>
      <c r="I30" s="2">
        <f t="shared" si="3"/>
        <v>4000</v>
      </c>
      <c r="J30" s="2">
        <f t="shared" si="3"/>
        <v>1600</v>
      </c>
      <c r="K30" s="2">
        <f t="shared" si="3"/>
        <v>0</v>
      </c>
      <c r="L30" s="2">
        <f t="shared" si="3"/>
        <v>0</v>
      </c>
      <c r="M30" s="2">
        <f t="shared" si="3"/>
        <v>0</v>
      </c>
      <c r="N30" s="2">
        <f t="shared" si="3"/>
        <v>0</v>
      </c>
      <c r="O30" s="2">
        <f t="shared" si="3"/>
        <v>0</v>
      </c>
      <c r="P30" s="2">
        <f t="shared" si="3"/>
        <v>0</v>
      </c>
      <c r="Q30" s="2">
        <f t="shared" si="3"/>
        <v>0</v>
      </c>
      <c r="R30" s="2">
        <f t="shared" si="3"/>
        <v>0</v>
      </c>
      <c r="S30" s="2">
        <f t="shared" si="3"/>
        <v>0</v>
      </c>
      <c r="T30" s="2">
        <f t="shared" si="3"/>
        <v>0</v>
      </c>
      <c r="U30" s="2">
        <f t="shared" si="3"/>
        <v>0</v>
      </c>
      <c r="V30" s="2">
        <f t="shared" si="3"/>
        <v>0</v>
      </c>
      <c r="W30" s="2">
        <f t="shared" si="3"/>
        <v>0</v>
      </c>
      <c r="X30" s="2">
        <f t="shared" si="3"/>
        <v>0</v>
      </c>
      <c r="Y30" s="2">
        <f t="shared" si="3"/>
        <v>0</v>
      </c>
      <c r="Z30" s="2">
        <f t="shared" si="3"/>
        <v>0</v>
      </c>
      <c r="AA30" s="2">
        <f t="shared" si="3"/>
        <v>0</v>
      </c>
    </row>
    <row r="31" spans="1:27" x14ac:dyDescent="0.3">
      <c r="E31" s="2" t="str">
        <f t="shared" si="2"/>
        <v>Valves and Meters</v>
      </c>
      <c r="F31" t="s">
        <v>7</v>
      </c>
      <c r="G31" s="2">
        <f t="shared" ref="G31:AA31" si="4">G23/$G9+IF((G$2-$G9+1)&gt;0,-INDEX($G23:$AA23,1,(G$2-$G9+1))/$G9,0)</f>
        <v>0</v>
      </c>
      <c r="H31" s="2">
        <f t="shared" si="4"/>
        <v>6666.666666666667</v>
      </c>
      <c r="I31" s="2">
        <f t="shared" si="4"/>
        <v>0</v>
      </c>
      <c r="J31" s="2">
        <f t="shared" si="4"/>
        <v>333.33333333333331</v>
      </c>
      <c r="K31" s="2">
        <f t="shared" si="4"/>
        <v>0</v>
      </c>
      <c r="L31" s="2">
        <f t="shared" si="4"/>
        <v>0</v>
      </c>
      <c r="M31" s="2">
        <f t="shared" si="4"/>
        <v>0</v>
      </c>
      <c r="N31" s="2">
        <f t="shared" si="4"/>
        <v>0</v>
      </c>
      <c r="O31" s="2">
        <f t="shared" si="4"/>
        <v>0</v>
      </c>
      <c r="P31" s="2">
        <f t="shared" si="4"/>
        <v>0</v>
      </c>
      <c r="Q31" s="2">
        <f t="shared" si="4"/>
        <v>0</v>
      </c>
      <c r="R31" s="2">
        <f t="shared" si="4"/>
        <v>0</v>
      </c>
      <c r="S31" s="2">
        <f t="shared" si="4"/>
        <v>0</v>
      </c>
      <c r="T31" s="2">
        <f t="shared" si="4"/>
        <v>0</v>
      </c>
      <c r="U31" s="2">
        <f t="shared" si="4"/>
        <v>0</v>
      </c>
      <c r="V31" s="2">
        <f t="shared" si="4"/>
        <v>0</v>
      </c>
      <c r="W31" s="2">
        <f t="shared" si="4"/>
        <v>0</v>
      </c>
      <c r="X31" s="2">
        <f t="shared" si="4"/>
        <v>0</v>
      </c>
      <c r="Y31" s="2">
        <f t="shared" si="4"/>
        <v>0</v>
      </c>
      <c r="Z31" s="2">
        <f t="shared" si="4"/>
        <v>0</v>
      </c>
      <c r="AA31" s="2">
        <f t="shared" si="4"/>
        <v>0</v>
      </c>
    </row>
    <row r="32" spans="1:27" x14ac:dyDescent="0.3">
      <c r="E32" s="2" t="str">
        <f t="shared" si="2"/>
        <v>Temporary Assets</v>
      </c>
      <c r="F32" t="s">
        <v>7</v>
      </c>
      <c r="G32" s="2">
        <f t="shared" ref="G32:AA32" si="5">G24/$G10+IF((G$2-$G10+1)&gt;0,-INDEX($G24:$AA24,1,(G$2-$G10+1))/$G10,0)</f>
        <v>2000000</v>
      </c>
      <c r="H32" s="2">
        <f t="shared" si="5"/>
        <v>200000</v>
      </c>
      <c r="I32" s="2">
        <f t="shared" si="5"/>
        <v>0</v>
      </c>
      <c r="J32" s="2">
        <f t="shared" si="5"/>
        <v>0</v>
      </c>
      <c r="K32" s="2">
        <f t="shared" si="5"/>
        <v>0</v>
      </c>
      <c r="L32" s="2">
        <f t="shared" si="5"/>
        <v>-2000000</v>
      </c>
      <c r="M32" s="2">
        <f t="shared" si="5"/>
        <v>-200000</v>
      </c>
      <c r="N32" s="2">
        <f t="shared" si="5"/>
        <v>0</v>
      </c>
      <c r="O32" s="2">
        <f t="shared" si="5"/>
        <v>0</v>
      </c>
      <c r="P32" s="2">
        <f t="shared" si="5"/>
        <v>0</v>
      </c>
      <c r="Q32" s="2">
        <f t="shared" si="5"/>
        <v>0</v>
      </c>
      <c r="R32" s="2">
        <f t="shared" si="5"/>
        <v>0</v>
      </c>
      <c r="S32" s="2">
        <f t="shared" si="5"/>
        <v>0</v>
      </c>
      <c r="T32" s="2">
        <f t="shared" si="5"/>
        <v>0</v>
      </c>
      <c r="U32" s="2">
        <f t="shared" si="5"/>
        <v>0</v>
      </c>
      <c r="V32" s="2">
        <f t="shared" si="5"/>
        <v>0</v>
      </c>
      <c r="W32" s="2">
        <f t="shared" si="5"/>
        <v>0</v>
      </c>
      <c r="X32" s="2">
        <f t="shared" si="5"/>
        <v>0</v>
      </c>
      <c r="Y32" s="2">
        <f t="shared" si="5"/>
        <v>0</v>
      </c>
      <c r="Z32" s="2">
        <f t="shared" si="5"/>
        <v>0</v>
      </c>
      <c r="AA32" s="2">
        <f t="shared" si="5"/>
        <v>0</v>
      </c>
    </row>
    <row r="33" spans="1:27" x14ac:dyDescent="0.3">
      <c r="G33" s="2"/>
      <c r="H33" s="2"/>
      <c r="I33" s="2"/>
      <c r="J33" s="2"/>
      <c r="K33" s="2"/>
      <c r="L33" s="2"/>
      <c r="M33" s="2"/>
      <c r="N33" s="2"/>
      <c r="O33" s="2"/>
      <c r="P33" s="2"/>
      <c r="Q33" s="2"/>
    </row>
    <row r="34" spans="1:27" x14ac:dyDescent="0.3">
      <c r="D34" s="3" t="s">
        <v>134</v>
      </c>
      <c r="F34" t="s">
        <v>7</v>
      </c>
      <c r="G34" s="2">
        <f>SUM($G$29:G32)</f>
        <v>2006666.6666666667</v>
      </c>
      <c r="H34" s="2">
        <f>SUM($G$29:H32)</f>
        <v>2310000</v>
      </c>
      <c r="I34" s="2">
        <f>SUM($G$29:I32)</f>
        <v>2314000</v>
      </c>
      <c r="J34" s="2">
        <f>SUM($G$29:J32)</f>
        <v>2315933.3333333335</v>
      </c>
      <c r="K34" s="2">
        <f>SUM($G$29:K32)</f>
        <v>2315933.3333333335</v>
      </c>
      <c r="L34" s="2">
        <f>SUM($G$29:L32)</f>
        <v>315933.33333333349</v>
      </c>
      <c r="M34" s="2">
        <f>SUM($G$29:M32)</f>
        <v>115933.33333333349</v>
      </c>
      <c r="N34" s="2">
        <f>SUM($G$29:N32)</f>
        <v>115933.33333333349</v>
      </c>
      <c r="O34" s="2">
        <f>SUM($G$29:O32)</f>
        <v>115933.33333333349</v>
      </c>
      <c r="P34" s="2">
        <f>SUM($G$29:P32)</f>
        <v>115933.33333333349</v>
      </c>
      <c r="Q34" s="2">
        <f>SUM($G$29:Q32)</f>
        <v>115933.33333333349</v>
      </c>
      <c r="R34" s="2">
        <f>SUM($G$29:R32)</f>
        <v>115933.33333333349</v>
      </c>
      <c r="S34" s="2">
        <f>SUM($G$29:S32)</f>
        <v>115933.33333333349</v>
      </c>
      <c r="T34" s="2">
        <f>SUM($G$29:T32)</f>
        <v>115933.33333333349</v>
      </c>
      <c r="U34" s="2">
        <f>SUM($G$29:U32)</f>
        <v>115933.33333333349</v>
      </c>
      <c r="V34" s="2">
        <f>SUM($G$29:V32)</f>
        <v>115933.33333333349</v>
      </c>
      <c r="W34" s="2">
        <f>SUM($G$29:W32)</f>
        <v>115933.33333333349</v>
      </c>
      <c r="X34" s="2">
        <f>SUM($G$29:X32)</f>
        <v>115933.33333333349</v>
      </c>
      <c r="Y34" s="2">
        <f>SUM($G$29:Y32)</f>
        <v>115933.33333333349</v>
      </c>
      <c r="Z34" s="2">
        <f>SUM($G$29:Z32)</f>
        <v>115933.33333333349</v>
      </c>
      <c r="AA34" s="2">
        <f>SUM($G$29:AA32)</f>
        <v>115933.33333333349</v>
      </c>
    </row>
    <row r="35" spans="1:27" x14ac:dyDescent="0.3">
      <c r="G35" s="2"/>
      <c r="H35" s="2"/>
      <c r="I35" s="2"/>
      <c r="J35" s="2"/>
      <c r="K35" s="2"/>
      <c r="L35" s="2"/>
      <c r="M35" s="2"/>
      <c r="N35" s="2"/>
      <c r="O35" s="2"/>
      <c r="P35" s="2"/>
      <c r="Q35" s="2"/>
      <c r="R35" s="2"/>
      <c r="S35" s="2"/>
      <c r="T35" s="2"/>
      <c r="U35" s="2"/>
      <c r="V35" s="2"/>
      <c r="W35" s="2"/>
      <c r="X35" s="2"/>
      <c r="Y35" s="2"/>
      <c r="Z35" s="2"/>
      <c r="AA35" s="2"/>
    </row>
    <row r="36" spans="1:27" x14ac:dyDescent="0.3">
      <c r="A36" s="15">
        <f>'Notes &amp; Assumptions'!A24</f>
        <v>11</v>
      </c>
      <c r="C36" s="1" t="s">
        <v>108</v>
      </c>
      <c r="D36" s="1"/>
    </row>
    <row r="37" spans="1:27" x14ac:dyDescent="0.3">
      <c r="E37" s="2" t="str">
        <f>E7</f>
        <v>Pipes</v>
      </c>
      <c r="F37" t="s">
        <v>7</v>
      </c>
      <c r="G37" s="11">
        <v>400000</v>
      </c>
      <c r="H37" s="11">
        <v>1000000</v>
      </c>
      <c r="I37" s="11"/>
      <c r="J37" s="11"/>
      <c r="K37" s="11"/>
      <c r="L37" s="11"/>
      <c r="M37" s="11"/>
      <c r="N37" s="11"/>
      <c r="O37" s="11"/>
      <c r="P37" s="11"/>
      <c r="Q37" s="11"/>
      <c r="R37" s="11"/>
      <c r="S37" s="11"/>
      <c r="T37" s="11"/>
      <c r="U37" s="11"/>
      <c r="V37" s="11"/>
      <c r="W37" s="11"/>
      <c r="X37" s="11"/>
      <c r="Y37" s="11"/>
      <c r="Z37" s="11"/>
      <c r="AA37" s="11"/>
    </row>
    <row r="38" spans="1:27" x14ac:dyDescent="0.3">
      <c r="E38" s="2" t="str">
        <f>E8</f>
        <v>Pumps</v>
      </c>
      <c r="F38" t="s">
        <v>7</v>
      </c>
      <c r="G38" s="11"/>
      <c r="H38" s="11"/>
      <c r="I38" s="11"/>
      <c r="J38" s="11"/>
      <c r="K38" s="11"/>
      <c r="L38" s="11"/>
      <c r="M38" s="11"/>
      <c r="N38" s="11"/>
      <c r="O38" s="11"/>
      <c r="P38" s="11"/>
      <c r="Q38" s="11"/>
      <c r="R38" s="11"/>
      <c r="S38" s="11"/>
      <c r="T38" s="11"/>
      <c r="U38" s="11"/>
      <c r="V38" s="11"/>
      <c r="W38" s="11"/>
      <c r="X38" s="11"/>
      <c r="Y38" s="11"/>
      <c r="Z38" s="11"/>
      <c r="AA38" s="11"/>
    </row>
    <row r="39" spans="1:27" x14ac:dyDescent="0.3">
      <c r="E39" s="2" t="str">
        <f>E9</f>
        <v>Valves and Meters</v>
      </c>
      <c r="F39" t="s">
        <v>7</v>
      </c>
      <c r="G39" s="11"/>
      <c r="H39" s="11"/>
      <c r="I39" s="11"/>
      <c r="J39" s="11"/>
      <c r="K39" s="11"/>
      <c r="L39" s="11"/>
      <c r="M39" s="11"/>
      <c r="N39" s="11"/>
      <c r="O39" s="11"/>
      <c r="P39" s="11"/>
      <c r="Q39" s="11"/>
      <c r="R39" s="11"/>
      <c r="S39" s="11"/>
      <c r="T39" s="11"/>
      <c r="U39" s="11"/>
      <c r="V39" s="11"/>
      <c r="W39" s="11"/>
      <c r="X39" s="11"/>
      <c r="Y39" s="11"/>
      <c r="Z39" s="11"/>
      <c r="AA39" s="11"/>
    </row>
    <row r="40" spans="1:27" x14ac:dyDescent="0.3">
      <c r="E40" s="2" t="str">
        <f>E10</f>
        <v>Temporary Assets</v>
      </c>
      <c r="F40" t="s">
        <v>7</v>
      </c>
      <c r="G40" s="11"/>
      <c r="H40" s="11"/>
      <c r="I40" s="11"/>
      <c r="J40" s="11"/>
      <c r="K40" s="11"/>
      <c r="L40" s="11"/>
      <c r="M40" s="11"/>
      <c r="N40" s="11"/>
      <c r="O40" s="11"/>
      <c r="P40" s="11"/>
      <c r="Q40" s="11"/>
      <c r="R40" s="11"/>
      <c r="S40" s="11"/>
      <c r="T40" s="11"/>
      <c r="U40" s="11"/>
      <c r="V40" s="11"/>
      <c r="W40" s="11"/>
      <c r="X40" s="11"/>
      <c r="Y40" s="11"/>
      <c r="Z40" s="11"/>
      <c r="AA40" s="11"/>
    </row>
    <row r="41" spans="1:27" x14ac:dyDescent="0.3">
      <c r="E41" t="s">
        <v>132</v>
      </c>
      <c r="F41" t="s">
        <v>7</v>
      </c>
      <c r="G41" s="11"/>
      <c r="H41" s="11"/>
      <c r="I41" s="11"/>
      <c r="J41" s="11"/>
      <c r="K41" s="11"/>
      <c r="L41" s="11"/>
      <c r="M41" s="11"/>
      <c r="N41" s="11"/>
      <c r="O41" s="11"/>
      <c r="P41" s="11"/>
      <c r="Q41" s="11"/>
      <c r="R41" s="11"/>
      <c r="S41" s="11"/>
      <c r="T41" s="11"/>
      <c r="U41" s="11"/>
      <c r="V41" s="11"/>
      <c r="W41" s="11"/>
      <c r="X41" s="11"/>
      <c r="Y41" s="11"/>
      <c r="Z41" s="11"/>
      <c r="AA41" s="11"/>
    </row>
    <row r="42" spans="1:27" x14ac:dyDescent="0.3">
      <c r="G42" s="2">
        <f>SUM(G37:G41)</f>
        <v>400000</v>
      </c>
      <c r="H42" s="2">
        <f t="shared" ref="H42:AA42" si="6">SUM(H37:H41)</f>
        <v>1000000</v>
      </c>
      <c r="I42" s="2">
        <f t="shared" si="6"/>
        <v>0</v>
      </c>
      <c r="J42" s="2">
        <f t="shared" si="6"/>
        <v>0</v>
      </c>
      <c r="K42" s="2">
        <f t="shared" si="6"/>
        <v>0</v>
      </c>
      <c r="L42" s="2">
        <f t="shared" si="6"/>
        <v>0</v>
      </c>
      <c r="M42" s="2">
        <f t="shared" si="6"/>
        <v>0</v>
      </c>
      <c r="N42" s="2">
        <f t="shared" si="6"/>
        <v>0</v>
      </c>
      <c r="O42" s="2">
        <f t="shared" si="6"/>
        <v>0</v>
      </c>
      <c r="P42" s="2">
        <f t="shared" si="6"/>
        <v>0</v>
      </c>
      <c r="Q42" s="2">
        <f t="shared" si="6"/>
        <v>0</v>
      </c>
      <c r="R42" s="2">
        <f t="shared" si="6"/>
        <v>0</v>
      </c>
      <c r="S42" s="2">
        <f t="shared" si="6"/>
        <v>0</v>
      </c>
      <c r="T42" s="2">
        <f t="shared" si="6"/>
        <v>0</v>
      </c>
      <c r="U42" s="2">
        <f t="shared" si="6"/>
        <v>0</v>
      </c>
      <c r="V42" s="2">
        <f t="shared" si="6"/>
        <v>0</v>
      </c>
      <c r="W42" s="2">
        <f t="shared" si="6"/>
        <v>0</v>
      </c>
      <c r="X42" s="2">
        <f t="shared" si="6"/>
        <v>0</v>
      </c>
      <c r="Y42" s="2">
        <f t="shared" si="6"/>
        <v>0</v>
      </c>
      <c r="Z42" s="2">
        <f t="shared" si="6"/>
        <v>0</v>
      </c>
      <c r="AA42" s="2">
        <f t="shared" si="6"/>
        <v>0</v>
      </c>
    </row>
    <row r="43" spans="1:27" x14ac:dyDescent="0.3">
      <c r="G43" s="2"/>
      <c r="H43" s="2"/>
      <c r="I43" s="2"/>
      <c r="J43" s="2"/>
      <c r="K43" s="2"/>
      <c r="L43" s="2"/>
      <c r="M43" s="2"/>
      <c r="N43" s="2"/>
      <c r="O43" s="2"/>
      <c r="P43" s="2"/>
      <c r="Q43" s="2"/>
    </row>
    <row r="44" spans="1:27" x14ac:dyDescent="0.3">
      <c r="D44" s="3" t="s">
        <v>135</v>
      </c>
      <c r="G44" s="2"/>
      <c r="H44" s="2"/>
      <c r="I44" s="2"/>
      <c r="J44" s="2"/>
      <c r="K44" s="2"/>
      <c r="L44" s="2"/>
      <c r="M44" s="2"/>
      <c r="N44" s="2"/>
      <c r="O44" s="2"/>
      <c r="P44" s="2"/>
      <c r="Q44" s="2"/>
    </row>
    <row r="45" spans="1:27" x14ac:dyDescent="0.3">
      <c r="E45" s="2" t="str">
        <f>E37</f>
        <v>Pipes</v>
      </c>
      <c r="F45" t="s">
        <v>7</v>
      </c>
      <c r="G45" s="2">
        <f t="shared" ref="G45:AA45" si="7">G37/$G7+IF((G$2-$G7+1)&gt;0,-INDEX($G37:$AA37,1,(G$2-$G7+1))/$G7,0)</f>
        <v>6666.666666666667</v>
      </c>
      <c r="H45" s="2">
        <f t="shared" si="7"/>
        <v>16666.666666666668</v>
      </c>
      <c r="I45" s="2">
        <f t="shared" si="7"/>
        <v>0</v>
      </c>
      <c r="J45" s="2">
        <f t="shared" si="7"/>
        <v>0</v>
      </c>
      <c r="K45" s="2">
        <f t="shared" si="7"/>
        <v>0</v>
      </c>
      <c r="L45" s="2">
        <f t="shared" si="7"/>
        <v>0</v>
      </c>
      <c r="M45" s="2">
        <f t="shared" si="7"/>
        <v>0</v>
      </c>
      <c r="N45" s="2">
        <f t="shared" si="7"/>
        <v>0</v>
      </c>
      <c r="O45" s="2">
        <f t="shared" si="7"/>
        <v>0</v>
      </c>
      <c r="P45" s="2">
        <f t="shared" si="7"/>
        <v>0</v>
      </c>
      <c r="Q45" s="2">
        <f t="shared" si="7"/>
        <v>0</v>
      </c>
      <c r="R45" s="2">
        <f t="shared" si="7"/>
        <v>0</v>
      </c>
      <c r="S45" s="2">
        <f t="shared" si="7"/>
        <v>0</v>
      </c>
      <c r="T45" s="2">
        <f t="shared" si="7"/>
        <v>0</v>
      </c>
      <c r="U45" s="2">
        <f t="shared" si="7"/>
        <v>0</v>
      </c>
      <c r="V45" s="2">
        <f t="shared" si="7"/>
        <v>0</v>
      </c>
      <c r="W45" s="2">
        <f t="shared" si="7"/>
        <v>0</v>
      </c>
      <c r="X45" s="2">
        <f t="shared" si="7"/>
        <v>0</v>
      </c>
      <c r="Y45" s="2">
        <f t="shared" si="7"/>
        <v>0</v>
      </c>
      <c r="Z45" s="2">
        <f t="shared" si="7"/>
        <v>0</v>
      </c>
      <c r="AA45" s="2">
        <f t="shared" si="7"/>
        <v>0</v>
      </c>
    </row>
    <row r="46" spans="1:27" x14ac:dyDescent="0.3">
      <c r="E46" s="2" t="str">
        <f t="shared" ref="E46:E48" si="8">E38</f>
        <v>Pumps</v>
      </c>
      <c r="F46" t="s">
        <v>7</v>
      </c>
      <c r="G46" s="2">
        <f t="shared" ref="G46:AA46" si="9">G38/$G8+IF((G$2-$G8+1)&gt;0,-INDEX($G38:$AA38,1,(G$2-$G8+1))/$G8,0)</f>
        <v>0</v>
      </c>
      <c r="H46" s="2">
        <f t="shared" si="9"/>
        <v>0</v>
      </c>
      <c r="I46" s="2">
        <f t="shared" si="9"/>
        <v>0</v>
      </c>
      <c r="J46" s="2">
        <f t="shared" si="9"/>
        <v>0</v>
      </c>
      <c r="K46" s="2">
        <f t="shared" si="9"/>
        <v>0</v>
      </c>
      <c r="L46" s="2">
        <f t="shared" si="9"/>
        <v>0</v>
      </c>
      <c r="M46" s="2">
        <f t="shared" si="9"/>
        <v>0</v>
      </c>
      <c r="N46" s="2">
        <f t="shared" si="9"/>
        <v>0</v>
      </c>
      <c r="O46" s="2">
        <f t="shared" si="9"/>
        <v>0</v>
      </c>
      <c r="P46" s="2">
        <f t="shared" si="9"/>
        <v>0</v>
      </c>
      <c r="Q46" s="2">
        <f t="shared" si="9"/>
        <v>0</v>
      </c>
      <c r="R46" s="2">
        <f t="shared" si="9"/>
        <v>0</v>
      </c>
      <c r="S46" s="2">
        <f t="shared" si="9"/>
        <v>0</v>
      </c>
      <c r="T46" s="2">
        <f t="shared" si="9"/>
        <v>0</v>
      </c>
      <c r="U46" s="2">
        <f t="shared" si="9"/>
        <v>0</v>
      </c>
      <c r="V46" s="2">
        <f t="shared" si="9"/>
        <v>0</v>
      </c>
      <c r="W46" s="2">
        <f t="shared" si="9"/>
        <v>0</v>
      </c>
      <c r="X46" s="2">
        <f t="shared" si="9"/>
        <v>0</v>
      </c>
      <c r="Y46" s="2">
        <f t="shared" si="9"/>
        <v>0</v>
      </c>
      <c r="Z46" s="2">
        <f t="shared" si="9"/>
        <v>0</v>
      </c>
      <c r="AA46" s="2">
        <f t="shared" si="9"/>
        <v>0</v>
      </c>
    </row>
    <row r="47" spans="1:27" x14ac:dyDescent="0.3">
      <c r="E47" s="2" t="str">
        <f t="shared" si="8"/>
        <v>Valves and Meters</v>
      </c>
      <c r="F47" t="s">
        <v>7</v>
      </c>
      <c r="G47" s="2">
        <f t="shared" ref="G47:AA47" si="10">G39/$G9+IF((G$2-$G9+1)&gt;0,-INDEX($G39:$AA39,1,(G$2-$G9+1))/$G9,0)</f>
        <v>0</v>
      </c>
      <c r="H47" s="2">
        <f t="shared" si="10"/>
        <v>0</v>
      </c>
      <c r="I47" s="2">
        <f t="shared" si="10"/>
        <v>0</v>
      </c>
      <c r="J47" s="2">
        <f t="shared" si="10"/>
        <v>0</v>
      </c>
      <c r="K47" s="2">
        <f t="shared" si="10"/>
        <v>0</v>
      </c>
      <c r="L47" s="2">
        <f t="shared" si="10"/>
        <v>0</v>
      </c>
      <c r="M47" s="2">
        <f t="shared" si="10"/>
        <v>0</v>
      </c>
      <c r="N47" s="2">
        <f t="shared" si="10"/>
        <v>0</v>
      </c>
      <c r="O47" s="2">
        <f t="shared" si="10"/>
        <v>0</v>
      </c>
      <c r="P47" s="2">
        <f t="shared" si="10"/>
        <v>0</v>
      </c>
      <c r="Q47" s="2">
        <f t="shared" si="10"/>
        <v>0</v>
      </c>
      <c r="R47" s="2">
        <f t="shared" si="10"/>
        <v>0</v>
      </c>
      <c r="S47" s="2">
        <f t="shared" si="10"/>
        <v>0</v>
      </c>
      <c r="T47" s="2">
        <f t="shared" si="10"/>
        <v>0</v>
      </c>
      <c r="U47" s="2">
        <f t="shared" si="10"/>
        <v>0</v>
      </c>
      <c r="V47" s="2">
        <f t="shared" si="10"/>
        <v>0</v>
      </c>
      <c r="W47" s="2">
        <f t="shared" si="10"/>
        <v>0</v>
      </c>
      <c r="X47" s="2">
        <f t="shared" si="10"/>
        <v>0</v>
      </c>
      <c r="Y47" s="2">
        <f t="shared" si="10"/>
        <v>0</v>
      </c>
      <c r="Z47" s="2">
        <f t="shared" si="10"/>
        <v>0</v>
      </c>
      <c r="AA47" s="2">
        <f t="shared" si="10"/>
        <v>0</v>
      </c>
    </row>
    <row r="48" spans="1:27" x14ac:dyDescent="0.3">
      <c r="E48" s="2" t="str">
        <f t="shared" si="8"/>
        <v>Temporary Assets</v>
      </c>
      <c r="F48" t="s">
        <v>7</v>
      </c>
      <c r="G48" s="2">
        <f t="shared" ref="G48:AA48" si="11">G40/$G10+IF((G$2-$G10+1)&gt;0,-INDEX($G40:$AA40,1,(G$2-$G10+1))/$G10,0)</f>
        <v>0</v>
      </c>
      <c r="H48" s="2">
        <f t="shared" si="11"/>
        <v>0</v>
      </c>
      <c r="I48" s="2">
        <f t="shared" si="11"/>
        <v>0</v>
      </c>
      <c r="J48" s="2">
        <f t="shared" si="11"/>
        <v>0</v>
      </c>
      <c r="K48" s="2">
        <f t="shared" si="11"/>
        <v>0</v>
      </c>
      <c r="L48" s="2">
        <f t="shared" si="11"/>
        <v>0</v>
      </c>
      <c r="M48" s="2">
        <f t="shared" si="11"/>
        <v>0</v>
      </c>
      <c r="N48" s="2">
        <f t="shared" si="11"/>
        <v>0</v>
      </c>
      <c r="O48" s="2">
        <f t="shared" si="11"/>
        <v>0</v>
      </c>
      <c r="P48" s="2">
        <f t="shared" si="11"/>
        <v>0</v>
      </c>
      <c r="Q48" s="2">
        <f t="shared" si="11"/>
        <v>0</v>
      </c>
      <c r="R48" s="2">
        <f t="shared" si="11"/>
        <v>0</v>
      </c>
      <c r="S48" s="2">
        <f t="shared" si="11"/>
        <v>0</v>
      </c>
      <c r="T48" s="2">
        <f t="shared" si="11"/>
        <v>0</v>
      </c>
      <c r="U48" s="2">
        <f t="shared" si="11"/>
        <v>0</v>
      </c>
      <c r="V48" s="2">
        <f t="shared" si="11"/>
        <v>0</v>
      </c>
      <c r="W48" s="2">
        <f t="shared" si="11"/>
        <v>0</v>
      </c>
      <c r="X48" s="2">
        <f t="shared" si="11"/>
        <v>0</v>
      </c>
      <c r="Y48" s="2">
        <f t="shared" si="11"/>
        <v>0</v>
      </c>
      <c r="Z48" s="2">
        <f t="shared" si="11"/>
        <v>0</v>
      </c>
      <c r="AA48" s="2">
        <f t="shared" si="11"/>
        <v>0</v>
      </c>
    </row>
    <row r="49" spans="1:27" x14ac:dyDescent="0.3">
      <c r="G49" s="2"/>
      <c r="H49" s="2"/>
      <c r="I49" s="2"/>
      <c r="J49" s="2"/>
      <c r="K49" s="2"/>
      <c r="L49" s="2"/>
      <c r="M49" s="2"/>
      <c r="N49" s="2"/>
      <c r="O49" s="2"/>
      <c r="P49" s="2"/>
      <c r="Q49" s="2"/>
    </row>
    <row r="50" spans="1:27" x14ac:dyDescent="0.3">
      <c r="D50" s="3" t="s">
        <v>136</v>
      </c>
      <c r="F50" t="s">
        <v>7</v>
      </c>
      <c r="G50" s="2">
        <f>SUM($G$45:G48)</f>
        <v>6666.666666666667</v>
      </c>
      <c r="H50" s="2">
        <f>SUM($G$45:H48)</f>
        <v>23333.333333333336</v>
      </c>
      <c r="I50" s="2">
        <f>SUM($G$45:I48)</f>
        <v>23333.333333333336</v>
      </c>
      <c r="J50" s="2">
        <f>SUM($G$45:J48)</f>
        <v>23333.333333333336</v>
      </c>
      <c r="K50" s="2">
        <f>SUM($G$45:K48)</f>
        <v>23333.333333333336</v>
      </c>
      <c r="L50" s="2">
        <f>SUM($G$45:L48)</f>
        <v>23333.333333333336</v>
      </c>
      <c r="M50" s="2">
        <f>SUM($G$45:M48)</f>
        <v>23333.333333333336</v>
      </c>
      <c r="N50" s="2">
        <f>SUM($G$45:N48)</f>
        <v>23333.333333333336</v>
      </c>
      <c r="O50" s="2">
        <f>SUM($G$45:O48)</f>
        <v>23333.333333333336</v>
      </c>
      <c r="P50" s="2">
        <f>SUM($G$45:P48)</f>
        <v>23333.333333333336</v>
      </c>
      <c r="Q50" s="2">
        <f>SUM($G$45:Q48)</f>
        <v>23333.333333333336</v>
      </c>
      <c r="R50" s="2">
        <f>SUM($G$45:R48)</f>
        <v>23333.333333333336</v>
      </c>
      <c r="S50" s="2">
        <f>SUM($G$45:S48)</f>
        <v>23333.333333333336</v>
      </c>
      <c r="T50" s="2">
        <f>SUM($G$45:T48)</f>
        <v>23333.333333333336</v>
      </c>
      <c r="U50" s="2">
        <f>SUM($G$45:U48)</f>
        <v>23333.333333333336</v>
      </c>
      <c r="V50" s="2">
        <f>SUM($G$45:V48)</f>
        <v>23333.333333333336</v>
      </c>
      <c r="W50" s="2">
        <f>SUM($G$45:W48)</f>
        <v>23333.333333333336</v>
      </c>
      <c r="X50" s="2">
        <f>SUM($G$45:X48)</f>
        <v>23333.333333333336</v>
      </c>
      <c r="Y50" s="2">
        <f>SUM($G$45:Y48)</f>
        <v>23333.333333333336</v>
      </c>
      <c r="Z50" s="2">
        <f>SUM($G$45:Z48)</f>
        <v>23333.333333333336</v>
      </c>
      <c r="AA50" s="2">
        <f>SUM($G$45:AA48)</f>
        <v>23333.333333333336</v>
      </c>
    </row>
    <row r="51" spans="1:27" x14ac:dyDescent="0.3">
      <c r="G51" s="2"/>
      <c r="H51" s="2"/>
      <c r="I51" s="2"/>
      <c r="J51" s="2"/>
      <c r="K51" s="2"/>
      <c r="L51" s="2"/>
      <c r="M51" s="2"/>
      <c r="N51" s="2"/>
      <c r="O51" s="2"/>
      <c r="P51" s="2"/>
      <c r="Q51" s="2"/>
      <c r="R51" s="2"/>
      <c r="S51" s="2"/>
      <c r="T51" s="2"/>
      <c r="U51" s="2"/>
      <c r="V51" s="2"/>
      <c r="W51" s="2"/>
      <c r="X51" s="2"/>
      <c r="Y51" s="2"/>
      <c r="Z51" s="2"/>
      <c r="AA51" s="2"/>
    </row>
    <row r="52" spans="1:27" x14ac:dyDescent="0.3">
      <c r="A52" s="15">
        <f>'Notes &amp; Assumptions'!A25</f>
        <v>12</v>
      </c>
      <c r="C52" s="1" t="s">
        <v>110</v>
      </c>
      <c r="G52" s="2"/>
      <c r="H52" s="2"/>
      <c r="I52" s="2"/>
      <c r="J52" s="2"/>
      <c r="K52" s="2"/>
      <c r="L52" s="2"/>
      <c r="M52" s="2"/>
      <c r="N52" s="2"/>
      <c r="O52" s="2"/>
      <c r="P52" s="2"/>
      <c r="Q52" s="2"/>
      <c r="R52" s="2"/>
      <c r="S52" s="2"/>
      <c r="T52" s="2"/>
      <c r="U52" s="2"/>
      <c r="V52" s="2"/>
      <c r="W52" s="2"/>
      <c r="X52" s="2"/>
      <c r="Y52" s="2"/>
      <c r="Z52" s="2"/>
      <c r="AA52" s="2"/>
    </row>
    <row r="53" spans="1:27" x14ac:dyDescent="0.3">
      <c r="E53" t="s">
        <v>110</v>
      </c>
      <c r="F53" t="s">
        <v>7</v>
      </c>
      <c r="G53" s="11">
        <v>1000000</v>
      </c>
      <c r="H53" s="11">
        <v>1000000</v>
      </c>
      <c r="I53" s="11"/>
      <c r="J53" s="11"/>
      <c r="K53" s="11"/>
      <c r="L53" s="11"/>
      <c r="M53" s="11"/>
      <c r="N53" s="11"/>
      <c r="O53" s="11"/>
      <c r="P53" s="11"/>
      <c r="Q53" s="11"/>
      <c r="R53" s="11"/>
      <c r="S53" s="11"/>
      <c r="T53" s="11"/>
      <c r="U53" s="11"/>
      <c r="V53" s="11"/>
      <c r="W53" s="11"/>
      <c r="X53" s="11"/>
      <c r="Y53" s="11"/>
      <c r="Z53" s="11"/>
      <c r="AA53" s="11"/>
    </row>
    <row r="55" spans="1:27" x14ac:dyDescent="0.3">
      <c r="C55" s="1" t="s">
        <v>25</v>
      </c>
      <c r="D55" s="1"/>
    </row>
    <row r="56" spans="1:27" x14ac:dyDescent="0.3">
      <c r="A56" s="15">
        <f>'Notes &amp; Assumptions'!A26</f>
        <v>13</v>
      </c>
      <c r="D56" t="s">
        <v>2</v>
      </c>
    </row>
    <row r="57" spans="1:27" x14ac:dyDescent="0.3">
      <c r="E57" s="2" t="str">
        <f>E7</f>
        <v>Pipes</v>
      </c>
      <c r="F57" t="s">
        <v>7</v>
      </c>
      <c r="G57" s="11"/>
      <c r="H57" s="11"/>
      <c r="I57" s="11"/>
      <c r="J57" s="11"/>
      <c r="K57" s="11"/>
      <c r="L57" s="11"/>
      <c r="M57" s="11"/>
      <c r="N57" s="11"/>
      <c r="O57" s="11"/>
      <c r="P57" s="11"/>
      <c r="Q57" s="11">
        <v>1000000</v>
      </c>
      <c r="R57" s="11"/>
      <c r="S57" s="11"/>
      <c r="T57" s="11"/>
      <c r="U57" s="11"/>
      <c r="V57" s="11"/>
      <c r="W57" s="11"/>
      <c r="X57" s="11"/>
      <c r="Y57" s="11"/>
      <c r="Z57" s="11"/>
      <c r="AA57" s="11"/>
    </row>
    <row r="58" spans="1:27" x14ac:dyDescent="0.3">
      <c r="E58" s="2" t="str">
        <f>E8</f>
        <v>Pumps</v>
      </c>
      <c r="F58" t="s">
        <v>7</v>
      </c>
      <c r="G58" s="11"/>
      <c r="H58" s="11"/>
      <c r="I58" s="11"/>
      <c r="J58" s="11"/>
      <c r="K58" s="11"/>
      <c r="L58" s="11"/>
      <c r="M58" s="11"/>
      <c r="N58" s="11"/>
      <c r="O58" s="11"/>
      <c r="P58" s="11"/>
      <c r="Q58" s="11"/>
      <c r="R58" s="11"/>
      <c r="S58" s="11"/>
      <c r="T58" s="11"/>
      <c r="U58" s="11"/>
      <c r="V58" s="11"/>
      <c r="W58" s="11"/>
      <c r="X58" s="11"/>
      <c r="Y58" s="11"/>
      <c r="Z58" s="11"/>
      <c r="AA58" s="11"/>
    </row>
    <row r="59" spans="1:27" x14ac:dyDescent="0.3">
      <c r="E59" s="2" t="str">
        <f>E9</f>
        <v>Valves and Meters</v>
      </c>
      <c r="F59" t="s">
        <v>7</v>
      </c>
      <c r="G59" s="11"/>
      <c r="H59" s="11"/>
      <c r="I59" s="11"/>
      <c r="J59" s="11"/>
      <c r="K59" s="11"/>
      <c r="L59" s="11"/>
      <c r="M59" s="11"/>
      <c r="N59" s="11"/>
      <c r="O59" s="11"/>
      <c r="P59" s="11"/>
      <c r="Q59" s="11"/>
      <c r="R59" s="11"/>
      <c r="S59" s="11"/>
      <c r="T59" s="11"/>
      <c r="U59" s="11"/>
      <c r="V59" s="11"/>
      <c r="W59" s="11"/>
      <c r="X59" s="11"/>
      <c r="Y59" s="11"/>
      <c r="Z59" s="11"/>
      <c r="AA59" s="11"/>
    </row>
    <row r="60" spans="1:27" x14ac:dyDescent="0.3">
      <c r="E60" t="s">
        <v>132</v>
      </c>
      <c r="F60" t="s">
        <v>7</v>
      </c>
      <c r="G60" s="11"/>
      <c r="H60" s="11"/>
      <c r="I60" s="11"/>
      <c r="J60" s="11"/>
      <c r="K60" s="11"/>
      <c r="L60" s="11"/>
      <c r="M60" s="11"/>
      <c r="N60" s="11"/>
      <c r="O60" s="11"/>
      <c r="P60" s="11"/>
      <c r="Q60" s="11"/>
      <c r="R60" s="11"/>
      <c r="S60" s="11"/>
      <c r="T60" s="11"/>
      <c r="U60" s="11"/>
      <c r="V60" s="11"/>
      <c r="W60" s="11"/>
      <c r="X60" s="11"/>
      <c r="Y60" s="11"/>
      <c r="Z60" s="11"/>
      <c r="AA60" s="11"/>
    </row>
    <row r="61" spans="1:27" x14ac:dyDescent="0.3">
      <c r="G61" s="2">
        <f>SUM(G57:G60)</f>
        <v>0</v>
      </c>
      <c r="H61" s="2">
        <f t="shared" ref="H61:AA61" si="12">SUM(H57:H60)</f>
        <v>0</v>
      </c>
      <c r="I61" s="2">
        <f t="shared" si="12"/>
        <v>0</v>
      </c>
      <c r="J61" s="2">
        <f t="shared" si="12"/>
        <v>0</v>
      </c>
      <c r="K61" s="2">
        <f t="shared" si="12"/>
        <v>0</v>
      </c>
      <c r="L61" s="2">
        <f t="shared" si="12"/>
        <v>0</v>
      </c>
      <c r="M61" s="2">
        <f t="shared" si="12"/>
        <v>0</v>
      </c>
      <c r="N61" s="2">
        <f t="shared" si="12"/>
        <v>0</v>
      </c>
      <c r="O61" s="2">
        <f t="shared" si="12"/>
        <v>0</v>
      </c>
      <c r="P61" s="2">
        <f t="shared" si="12"/>
        <v>0</v>
      </c>
      <c r="Q61" s="2">
        <f t="shared" si="12"/>
        <v>1000000</v>
      </c>
      <c r="R61" s="2">
        <f t="shared" si="12"/>
        <v>0</v>
      </c>
      <c r="S61" s="2">
        <f t="shared" si="12"/>
        <v>0</v>
      </c>
      <c r="T61" s="2">
        <f t="shared" si="12"/>
        <v>0</v>
      </c>
      <c r="U61" s="2">
        <f t="shared" si="12"/>
        <v>0</v>
      </c>
      <c r="V61" s="2">
        <f t="shared" si="12"/>
        <v>0</v>
      </c>
      <c r="W61" s="2">
        <f t="shared" si="12"/>
        <v>0</v>
      </c>
      <c r="X61" s="2">
        <f t="shared" si="12"/>
        <v>0</v>
      </c>
      <c r="Y61" s="2">
        <f t="shared" si="12"/>
        <v>0</v>
      </c>
      <c r="Z61" s="2">
        <f t="shared" si="12"/>
        <v>0</v>
      </c>
      <c r="AA61" s="2">
        <f t="shared" si="12"/>
        <v>0</v>
      </c>
    </row>
    <row r="63" spans="1:27" x14ac:dyDescent="0.3">
      <c r="D63" s="3" t="s">
        <v>137</v>
      </c>
      <c r="G63" s="2"/>
      <c r="H63" s="2"/>
      <c r="I63" s="2"/>
      <c r="J63" s="2"/>
      <c r="K63" s="2"/>
      <c r="L63" s="2"/>
      <c r="M63" s="2"/>
      <c r="N63" s="2"/>
      <c r="O63" s="2"/>
      <c r="P63" s="2"/>
      <c r="Q63" s="2"/>
    </row>
    <row r="64" spans="1:27" x14ac:dyDescent="0.3">
      <c r="E64" s="2" t="str">
        <f>E57</f>
        <v>Pipes</v>
      </c>
      <c r="F64" t="s">
        <v>7</v>
      </c>
      <c r="G64" s="2">
        <f t="shared" ref="G64:AA64" si="13">G57/$G7+IF((G$2-$G7+1)&gt;0,-INDEX($G57:$AA57,1,(G$2-$G7+1))/$G7,0)</f>
        <v>0</v>
      </c>
      <c r="H64" s="2">
        <f t="shared" si="13"/>
        <v>0</v>
      </c>
      <c r="I64" s="2">
        <f t="shared" si="13"/>
        <v>0</v>
      </c>
      <c r="J64" s="2">
        <f t="shared" si="13"/>
        <v>0</v>
      </c>
      <c r="K64" s="2">
        <f t="shared" si="13"/>
        <v>0</v>
      </c>
      <c r="L64" s="2">
        <f t="shared" si="13"/>
        <v>0</v>
      </c>
      <c r="M64" s="2">
        <f t="shared" si="13"/>
        <v>0</v>
      </c>
      <c r="N64" s="2">
        <f t="shared" si="13"/>
        <v>0</v>
      </c>
      <c r="O64" s="2">
        <f t="shared" si="13"/>
        <v>0</v>
      </c>
      <c r="P64" s="2">
        <f t="shared" si="13"/>
        <v>0</v>
      </c>
      <c r="Q64" s="2">
        <f t="shared" si="13"/>
        <v>16666.666666666668</v>
      </c>
      <c r="R64" s="2">
        <f t="shared" si="13"/>
        <v>0</v>
      </c>
      <c r="S64" s="2">
        <f t="shared" si="13"/>
        <v>0</v>
      </c>
      <c r="T64" s="2">
        <f t="shared" si="13"/>
        <v>0</v>
      </c>
      <c r="U64" s="2">
        <f t="shared" si="13"/>
        <v>0</v>
      </c>
      <c r="V64" s="2">
        <f t="shared" si="13"/>
        <v>0</v>
      </c>
      <c r="W64" s="2">
        <f t="shared" si="13"/>
        <v>0</v>
      </c>
      <c r="X64" s="2">
        <f t="shared" si="13"/>
        <v>0</v>
      </c>
      <c r="Y64" s="2">
        <f t="shared" si="13"/>
        <v>0</v>
      </c>
      <c r="Z64" s="2">
        <f t="shared" si="13"/>
        <v>0</v>
      </c>
      <c r="AA64" s="2">
        <f t="shared" si="13"/>
        <v>0</v>
      </c>
    </row>
    <row r="65" spans="1:27" x14ac:dyDescent="0.3">
      <c r="E65" s="2" t="str">
        <f t="shared" ref="E65:E66" si="14">E58</f>
        <v>Pumps</v>
      </c>
      <c r="F65" t="s">
        <v>7</v>
      </c>
      <c r="G65" s="2">
        <f t="shared" ref="G65:AA65" si="15">G58/$G8+IF((G$2-$G8+1)&gt;0,-INDEX($G58:$AA58,1,(G$2-$G8+1))/$G8,0)</f>
        <v>0</v>
      </c>
      <c r="H65" s="2">
        <f t="shared" si="15"/>
        <v>0</v>
      </c>
      <c r="I65" s="2">
        <f t="shared" si="15"/>
        <v>0</v>
      </c>
      <c r="J65" s="2">
        <f t="shared" si="15"/>
        <v>0</v>
      </c>
      <c r="K65" s="2">
        <f t="shared" si="15"/>
        <v>0</v>
      </c>
      <c r="L65" s="2">
        <f t="shared" si="15"/>
        <v>0</v>
      </c>
      <c r="M65" s="2">
        <f t="shared" si="15"/>
        <v>0</v>
      </c>
      <c r="N65" s="2">
        <f t="shared" si="15"/>
        <v>0</v>
      </c>
      <c r="O65" s="2">
        <f t="shared" si="15"/>
        <v>0</v>
      </c>
      <c r="P65" s="2">
        <f t="shared" si="15"/>
        <v>0</v>
      </c>
      <c r="Q65" s="2">
        <f t="shared" si="15"/>
        <v>0</v>
      </c>
      <c r="R65" s="2">
        <f t="shared" si="15"/>
        <v>0</v>
      </c>
      <c r="S65" s="2">
        <f t="shared" si="15"/>
        <v>0</v>
      </c>
      <c r="T65" s="2">
        <f t="shared" si="15"/>
        <v>0</v>
      </c>
      <c r="U65" s="2">
        <f t="shared" si="15"/>
        <v>0</v>
      </c>
      <c r="V65" s="2">
        <f t="shared" si="15"/>
        <v>0</v>
      </c>
      <c r="W65" s="2">
        <f t="shared" si="15"/>
        <v>0</v>
      </c>
      <c r="X65" s="2">
        <f t="shared" si="15"/>
        <v>0</v>
      </c>
      <c r="Y65" s="2">
        <f t="shared" si="15"/>
        <v>0</v>
      </c>
      <c r="Z65" s="2">
        <f t="shared" si="15"/>
        <v>0</v>
      </c>
      <c r="AA65" s="2">
        <f t="shared" si="15"/>
        <v>0</v>
      </c>
    </row>
    <row r="66" spans="1:27" x14ac:dyDescent="0.3">
      <c r="E66" s="2" t="str">
        <f t="shared" si="14"/>
        <v>Valves and Meters</v>
      </c>
      <c r="F66" t="s">
        <v>7</v>
      </c>
      <c r="G66" s="2">
        <f t="shared" ref="G66:AA66" si="16">G59/$G9+IF((G$2-$G9+1)&gt;0,-INDEX($G59:$AA59,1,(G$2-$G9+1))/$G9,0)</f>
        <v>0</v>
      </c>
      <c r="H66" s="2">
        <f t="shared" si="16"/>
        <v>0</v>
      </c>
      <c r="I66" s="2">
        <f t="shared" si="16"/>
        <v>0</v>
      </c>
      <c r="J66" s="2">
        <f t="shared" si="16"/>
        <v>0</v>
      </c>
      <c r="K66" s="2">
        <f t="shared" si="16"/>
        <v>0</v>
      </c>
      <c r="L66" s="2">
        <f t="shared" si="16"/>
        <v>0</v>
      </c>
      <c r="M66" s="2">
        <f t="shared" si="16"/>
        <v>0</v>
      </c>
      <c r="N66" s="2">
        <f t="shared" si="16"/>
        <v>0</v>
      </c>
      <c r="O66" s="2">
        <f t="shared" si="16"/>
        <v>0</v>
      </c>
      <c r="P66" s="2">
        <f t="shared" si="16"/>
        <v>0</v>
      </c>
      <c r="Q66" s="2">
        <f t="shared" si="16"/>
        <v>0</v>
      </c>
      <c r="R66" s="2">
        <f t="shared" si="16"/>
        <v>0</v>
      </c>
      <c r="S66" s="2">
        <f t="shared" si="16"/>
        <v>0</v>
      </c>
      <c r="T66" s="2">
        <f t="shared" si="16"/>
        <v>0</v>
      </c>
      <c r="U66" s="2">
        <f t="shared" si="16"/>
        <v>0</v>
      </c>
      <c r="V66" s="2">
        <f t="shared" si="16"/>
        <v>0</v>
      </c>
      <c r="W66" s="2">
        <f t="shared" si="16"/>
        <v>0</v>
      </c>
      <c r="X66" s="2">
        <f t="shared" si="16"/>
        <v>0</v>
      </c>
      <c r="Y66" s="2">
        <f t="shared" si="16"/>
        <v>0</v>
      </c>
      <c r="Z66" s="2">
        <f t="shared" si="16"/>
        <v>0</v>
      </c>
      <c r="AA66" s="2">
        <f t="shared" si="16"/>
        <v>0</v>
      </c>
    </row>
    <row r="68" spans="1:27" x14ac:dyDescent="0.3">
      <c r="D68" s="3" t="s">
        <v>138</v>
      </c>
      <c r="F68" t="s">
        <v>7</v>
      </c>
      <c r="G68" s="2">
        <f>SUM($G$64:G66)</f>
        <v>0</v>
      </c>
      <c r="H68" s="2">
        <f>SUM($G$64:H66)</f>
        <v>0</v>
      </c>
      <c r="I68" s="2">
        <f>SUM($G$64:I66)</f>
        <v>0</v>
      </c>
      <c r="J68" s="2">
        <f>SUM($G$64:J66)</f>
        <v>0</v>
      </c>
      <c r="K68" s="2">
        <f>SUM($G$64:K66)</f>
        <v>0</v>
      </c>
      <c r="L68" s="2">
        <f>SUM($G$64:L66)</f>
        <v>0</v>
      </c>
      <c r="M68" s="2">
        <f>SUM($G$64:M66)</f>
        <v>0</v>
      </c>
      <c r="N68" s="2">
        <f>SUM($G$64:N66)</f>
        <v>0</v>
      </c>
      <c r="O68" s="2">
        <f>SUM($G$64:O66)</f>
        <v>0</v>
      </c>
      <c r="P68" s="2">
        <f>SUM($G$64:P66)</f>
        <v>0</v>
      </c>
      <c r="Q68" s="2">
        <f>SUM($G$64:Q66)</f>
        <v>16666.666666666668</v>
      </c>
      <c r="R68" s="2">
        <f>SUM($G$64:R66)</f>
        <v>16666.666666666668</v>
      </c>
      <c r="S68" s="2">
        <f>SUM($G$64:S66)</f>
        <v>16666.666666666668</v>
      </c>
      <c r="T68" s="2">
        <f>SUM($G$64:T66)</f>
        <v>16666.666666666668</v>
      </c>
      <c r="U68" s="2">
        <f>SUM($G$64:U66)</f>
        <v>16666.666666666668</v>
      </c>
      <c r="V68" s="2">
        <f>SUM($G$64:V66)</f>
        <v>16666.666666666668</v>
      </c>
      <c r="W68" s="2">
        <f>SUM($G$64:W66)</f>
        <v>16666.666666666668</v>
      </c>
      <c r="X68" s="2">
        <f>SUM($G$64:X66)</f>
        <v>16666.666666666668</v>
      </c>
      <c r="Y68" s="2">
        <f>SUM($G$64:Y66)</f>
        <v>16666.666666666668</v>
      </c>
      <c r="Z68" s="2">
        <f>SUM($G$64:Z66)</f>
        <v>16666.666666666668</v>
      </c>
      <c r="AA68" s="2">
        <f>SUM($G$64:AA66)</f>
        <v>16666.666666666668</v>
      </c>
    </row>
    <row r="70" spans="1:27" x14ac:dyDescent="0.3">
      <c r="A70" s="15">
        <f>'Notes &amp; Assumptions'!A27</f>
        <v>14</v>
      </c>
      <c r="D70" t="s">
        <v>6</v>
      </c>
    </row>
    <row r="71" spans="1:27" x14ac:dyDescent="0.3">
      <c r="E71" s="2" t="str">
        <f>E7</f>
        <v>Pipes</v>
      </c>
      <c r="F71" t="s">
        <v>7</v>
      </c>
      <c r="G71" s="11"/>
      <c r="H71" s="11"/>
      <c r="I71" s="11"/>
      <c r="J71" s="11"/>
      <c r="K71" s="11"/>
      <c r="L71" s="11"/>
      <c r="M71" s="11"/>
      <c r="N71" s="11"/>
      <c r="O71" s="11"/>
      <c r="P71" s="11"/>
      <c r="Q71" s="11"/>
      <c r="R71" s="11"/>
      <c r="S71" s="11"/>
      <c r="T71" s="11"/>
      <c r="U71" s="11"/>
      <c r="V71" s="11"/>
      <c r="W71" s="11"/>
      <c r="X71" s="11"/>
      <c r="Y71" s="11"/>
      <c r="Z71" s="11">
        <v>1300000</v>
      </c>
      <c r="AA71" s="11"/>
    </row>
    <row r="72" spans="1:27" x14ac:dyDescent="0.3">
      <c r="E72" s="2" t="str">
        <f>E8</f>
        <v>Pumps</v>
      </c>
      <c r="F72" t="s">
        <v>7</v>
      </c>
      <c r="G72" s="11"/>
      <c r="H72" s="11"/>
      <c r="I72" s="11"/>
      <c r="J72" s="11"/>
      <c r="K72" s="11"/>
      <c r="L72" s="11"/>
      <c r="M72" s="11"/>
      <c r="N72" s="11"/>
      <c r="O72" s="11"/>
      <c r="P72" s="11"/>
      <c r="Q72" s="11"/>
      <c r="R72" s="11"/>
      <c r="S72" s="11"/>
      <c r="T72" s="11"/>
      <c r="U72" s="11"/>
      <c r="V72" s="11"/>
      <c r="W72" s="11"/>
      <c r="X72" s="11"/>
      <c r="Y72" s="11"/>
      <c r="Z72" s="11"/>
      <c r="AA72" s="11"/>
    </row>
    <row r="73" spans="1:27" x14ac:dyDescent="0.3">
      <c r="E73" s="2" t="str">
        <f>E9</f>
        <v>Valves and Meters</v>
      </c>
      <c r="F73" t="s">
        <v>7</v>
      </c>
      <c r="G73" s="11"/>
      <c r="H73" s="11"/>
      <c r="I73" s="11"/>
      <c r="J73" s="11"/>
      <c r="K73" s="11"/>
      <c r="L73" s="11"/>
      <c r="M73" s="11"/>
      <c r="N73" s="11"/>
      <c r="O73" s="11"/>
      <c r="P73" s="11"/>
      <c r="Q73" s="11"/>
      <c r="R73" s="11"/>
      <c r="S73" s="11"/>
      <c r="T73" s="11"/>
      <c r="U73" s="11"/>
      <c r="V73" s="11"/>
      <c r="W73" s="11"/>
      <c r="X73" s="11"/>
      <c r="Y73" s="11"/>
      <c r="Z73" s="11"/>
      <c r="AA73" s="11"/>
    </row>
    <row r="74" spans="1:27" x14ac:dyDescent="0.3">
      <c r="E74" t="s">
        <v>132</v>
      </c>
      <c r="F74" t="s">
        <v>7</v>
      </c>
      <c r="G74" s="11"/>
      <c r="H74" s="11"/>
      <c r="I74" s="11"/>
      <c r="J74" s="11"/>
      <c r="K74" s="11"/>
      <c r="L74" s="11"/>
      <c r="M74" s="11"/>
      <c r="N74" s="11"/>
      <c r="O74" s="11"/>
      <c r="P74" s="11"/>
      <c r="Q74" s="11"/>
      <c r="R74" s="11"/>
      <c r="S74" s="11"/>
      <c r="T74" s="11"/>
      <c r="U74" s="11"/>
      <c r="V74" s="11"/>
      <c r="W74" s="11"/>
      <c r="X74" s="11"/>
      <c r="Y74" s="11"/>
      <c r="Z74" s="11"/>
      <c r="AA74" s="11"/>
    </row>
    <row r="75" spans="1:27" x14ac:dyDescent="0.3">
      <c r="G75" s="2">
        <f>SUM(G71:G74)</f>
        <v>0</v>
      </c>
      <c r="H75" s="2">
        <f t="shared" ref="H75:AA75" si="17">SUM(H71:H74)</f>
        <v>0</v>
      </c>
      <c r="I75" s="2">
        <f t="shared" si="17"/>
        <v>0</v>
      </c>
      <c r="J75" s="2">
        <f t="shared" si="17"/>
        <v>0</v>
      </c>
      <c r="K75" s="2">
        <f t="shared" si="17"/>
        <v>0</v>
      </c>
      <c r="L75" s="2">
        <f t="shared" si="17"/>
        <v>0</v>
      </c>
      <c r="M75" s="2">
        <f t="shared" si="17"/>
        <v>0</v>
      </c>
      <c r="N75" s="2">
        <f t="shared" si="17"/>
        <v>0</v>
      </c>
      <c r="O75" s="2">
        <f t="shared" si="17"/>
        <v>0</v>
      </c>
      <c r="P75" s="2">
        <f t="shared" si="17"/>
        <v>0</v>
      </c>
      <c r="Q75" s="2">
        <f t="shared" si="17"/>
        <v>0</v>
      </c>
      <c r="R75" s="2">
        <f t="shared" si="17"/>
        <v>0</v>
      </c>
      <c r="S75" s="2">
        <f t="shared" si="17"/>
        <v>0</v>
      </c>
      <c r="T75" s="2">
        <f t="shared" si="17"/>
        <v>0</v>
      </c>
      <c r="U75" s="2">
        <f t="shared" si="17"/>
        <v>0</v>
      </c>
      <c r="V75" s="2">
        <f t="shared" si="17"/>
        <v>0</v>
      </c>
      <c r="W75" s="2">
        <f t="shared" si="17"/>
        <v>0</v>
      </c>
      <c r="X75" s="2">
        <f t="shared" si="17"/>
        <v>0</v>
      </c>
      <c r="Y75" s="2">
        <f t="shared" si="17"/>
        <v>0</v>
      </c>
      <c r="Z75" s="2">
        <f t="shared" si="17"/>
        <v>1300000</v>
      </c>
      <c r="AA75" s="2">
        <f t="shared" si="17"/>
        <v>0</v>
      </c>
    </row>
    <row r="76" spans="1:27" x14ac:dyDescent="0.3">
      <c r="G76" s="2"/>
      <c r="H76" s="2"/>
      <c r="I76" s="2"/>
      <c r="J76" s="2"/>
      <c r="K76" s="2"/>
      <c r="L76" s="2"/>
      <c r="M76" s="2"/>
      <c r="N76" s="2"/>
      <c r="O76" s="2"/>
      <c r="P76" s="2"/>
      <c r="Q76" s="2"/>
      <c r="R76" s="2"/>
      <c r="S76" s="2"/>
      <c r="T76" s="2"/>
      <c r="U76" s="2"/>
      <c r="V76" s="2"/>
      <c r="W76" s="2"/>
      <c r="X76" s="2"/>
      <c r="Y76" s="2"/>
      <c r="Z76" s="2"/>
      <c r="AA76" s="2"/>
    </row>
    <row r="77" spans="1:27" x14ac:dyDescent="0.3">
      <c r="D77" s="3" t="s">
        <v>137</v>
      </c>
      <c r="G77" s="2"/>
      <c r="H77" s="2"/>
      <c r="I77" s="2"/>
      <c r="J77" s="2"/>
      <c r="K77" s="2"/>
      <c r="L77" s="2"/>
      <c r="M77" s="2"/>
      <c r="N77" s="2"/>
      <c r="O77" s="2"/>
      <c r="P77" s="2"/>
      <c r="Q77" s="2"/>
    </row>
    <row r="78" spans="1:27" x14ac:dyDescent="0.3">
      <c r="E78" s="2" t="str">
        <f>E71</f>
        <v>Pipes</v>
      </c>
      <c r="F78" t="s">
        <v>7</v>
      </c>
      <c r="G78" s="2">
        <f t="shared" ref="G78:AA78" si="18">G71/$G7+IF((G$2-$G7+1)&gt;0,-INDEX($G71:$AA71,1,(G$2-$G7+1))/$G7,0)</f>
        <v>0</v>
      </c>
      <c r="H78" s="2">
        <f t="shared" si="18"/>
        <v>0</v>
      </c>
      <c r="I78" s="2">
        <f t="shared" si="18"/>
        <v>0</v>
      </c>
      <c r="J78" s="2">
        <f t="shared" si="18"/>
        <v>0</v>
      </c>
      <c r="K78" s="2">
        <f t="shared" si="18"/>
        <v>0</v>
      </c>
      <c r="L78" s="2">
        <f t="shared" si="18"/>
        <v>0</v>
      </c>
      <c r="M78" s="2">
        <f t="shared" si="18"/>
        <v>0</v>
      </c>
      <c r="N78" s="2">
        <f t="shared" si="18"/>
        <v>0</v>
      </c>
      <c r="O78" s="2">
        <f t="shared" si="18"/>
        <v>0</v>
      </c>
      <c r="P78" s="2">
        <f t="shared" si="18"/>
        <v>0</v>
      </c>
      <c r="Q78" s="2">
        <f t="shared" si="18"/>
        <v>0</v>
      </c>
      <c r="R78" s="2">
        <f t="shared" si="18"/>
        <v>0</v>
      </c>
      <c r="S78" s="2">
        <f t="shared" si="18"/>
        <v>0</v>
      </c>
      <c r="T78" s="2">
        <f t="shared" si="18"/>
        <v>0</v>
      </c>
      <c r="U78" s="2">
        <f t="shared" si="18"/>
        <v>0</v>
      </c>
      <c r="V78" s="2">
        <f t="shared" si="18"/>
        <v>0</v>
      </c>
      <c r="W78" s="2">
        <f t="shared" si="18"/>
        <v>0</v>
      </c>
      <c r="X78" s="2">
        <f t="shared" si="18"/>
        <v>0</v>
      </c>
      <c r="Y78" s="2">
        <f t="shared" si="18"/>
        <v>0</v>
      </c>
      <c r="Z78" s="2">
        <f t="shared" si="18"/>
        <v>21666.666666666668</v>
      </c>
      <c r="AA78" s="2">
        <f t="shared" si="18"/>
        <v>0</v>
      </c>
    </row>
    <row r="79" spans="1:27" x14ac:dyDescent="0.3">
      <c r="E79" s="2" t="str">
        <f t="shared" ref="E79:E80" si="19">E72</f>
        <v>Pumps</v>
      </c>
      <c r="F79" t="s">
        <v>7</v>
      </c>
      <c r="G79" s="2">
        <f t="shared" ref="G79:AA79" si="20">G72/$G8+IF((G$2-$G8+1)&gt;0,-INDEX($G72:$AA72,1,(G$2-$G8+1))/$G8,0)</f>
        <v>0</v>
      </c>
      <c r="H79" s="2">
        <f t="shared" si="20"/>
        <v>0</v>
      </c>
      <c r="I79" s="2">
        <f t="shared" si="20"/>
        <v>0</v>
      </c>
      <c r="J79" s="2">
        <f t="shared" si="20"/>
        <v>0</v>
      </c>
      <c r="K79" s="2">
        <f t="shared" si="20"/>
        <v>0</v>
      </c>
      <c r="L79" s="2">
        <f t="shared" si="20"/>
        <v>0</v>
      </c>
      <c r="M79" s="2">
        <f t="shared" si="20"/>
        <v>0</v>
      </c>
      <c r="N79" s="2">
        <f t="shared" si="20"/>
        <v>0</v>
      </c>
      <c r="O79" s="2">
        <f t="shared" si="20"/>
        <v>0</v>
      </c>
      <c r="P79" s="2">
        <f t="shared" si="20"/>
        <v>0</v>
      </c>
      <c r="Q79" s="2">
        <f t="shared" si="20"/>
        <v>0</v>
      </c>
      <c r="R79" s="2">
        <f t="shared" si="20"/>
        <v>0</v>
      </c>
      <c r="S79" s="2">
        <f t="shared" si="20"/>
        <v>0</v>
      </c>
      <c r="T79" s="2">
        <f t="shared" si="20"/>
        <v>0</v>
      </c>
      <c r="U79" s="2">
        <f t="shared" si="20"/>
        <v>0</v>
      </c>
      <c r="V79" s="2">
        <f t="shared" si="20"/>
        <v>0</v>
      </c>
      <c r="W79" s="2">
        <f t="shared" si="20"/>
        <v>0</v>
      </c>
      <c r="X79" s="2">
        <f t="shared" si="20"/>
        <v>0</v>
      </c>
      <c r="Y79" s="2">
        <f t="shared" si="20"/>
        <v>0</v>
      </c>
      <c r="Z79" s="2">
        <f t="shared" si="20"/>
        <v>0</v>
      </c>
      <c r="AA79" s="2">
        <f t="shared" si="20"/>
        <v>0</v>
      </c>
    </row>
    <row r="80" spans="1:27" x14ac:dyDescent="0.3">
      <c r="E80" s="2" t="str">
        <f t="shared" si="19"/>
        <v>Valves and Meters</v>
      </c>
      <c r="F80" t="s">
        <v>7</v>
      </c>
      <c r="G80" s="2">
        <f t="shared" ref="G80:AA80" si="21">G73/$G9+IF((G$2-$G9+1)&gt;0,-INDEX($G73:$AA73,1,(G$2-$G9+1))/$G9,0)</f>
        <v>0</v>
      </c>
      <c r="H80" s="2">
        <f t="shared" si="21"/>
        <v>0</v>
      </c>
      <c r="I80" s="2">
        <f t="shared" si="21"/>
        <v>0</v>
      </c>
      <c r="J80" s="2">
        <f t="shared" si="21"/>
        <v>0</v>
      </c>
      <c r="K80" s="2">
        <f t="shared" si="21"/>
        <v>0</v>
      </c>
      <c r="L80" s="2">
        <f t="shared" si="21"/>
        <v>0</v>
      </c>
      <c r="M80" s="2">
        <f t="shared" si="21"/>
        <v>0</v>
      </c>
      <c r="N80" s="2">
        <f t="shared" si="21"/>
        <v>0</v>
      </c>
      <c r="O80" s="2">
        <f t="shared" si="21"/>
        <v>0</v>
      </c>
      <c r="P80" s="2">
        <f t="shared" si="21"/>
        <v>0</v>
      </c>
      <c r="Q80" s="2">
        <f t="shared" si="21"/>
        <v>0</v>
      </c>
      <c r="R80" s="2">
        <f t="shared" si="21"/>
        <v>0</v>
      </c>
      <c r="S80" s="2">
        <f t="shared" si="21"/>
        <v>0</v>
      </c>
      <c r="T80" s="2">
        <f t="shared" si="21"/>
        <v>0</v>
      </c>
      <c r="U80" s="2">
        <f t="shared" si="21"/>
        <v>0</v>
      </c>
      <c r="V80" s="2">
        <f t="shared" si="21"/>
        <v>0</v>
      </c>
      <c r="W80" s="2">
        <f t="shared" si="21"/>
        <v>0</v>
      </c>
      <c r="X80" s="2">
        <f t="shared" si="21"/>
        <v>0</v>
      </c>
      <c r="Y80" s="2">
        <f t="shared" si="21"/>
        <v>0</v>
      </c>
      <c r="Z80" s="2">
        <f t="shared" si="21"/>
        <v>0</v>
      </c>
      <c r="AA80" s="2">
        <f t="shared" si="21"/>
        <v>0</v>
      </c>
    </row>
    <row r="82" spans="1:27" x14ac:dyDescent="0.3">
      <c r="D82" s="3" t="s">
        <v>138</v>
      </c>
      <c r="F82" t="s">
        <v>7</v>
      </c>
      <c r="G82" s="2">
        <f>SUM($G$77:G80)</f>
        <v>0</v>
      </c>
      <c r="H82" s="2">
        <f>SUM($G$77:H80)</f>
        <v>0</v>
      </c>
      <c r="I82" s="2">
        <f>SUM($G$77:I80)</f>
        <v>0</v>
      </c>
      <c r="J82" s="2">
        <f>SUM($G$77:J80)</f>
        <v>0</v>
      </c>
      <c r="K82" s="2">
        <f>SUM($G$77:K80)</f>
        <v>0</v>
      </c>
      <c r="L82" s="2">
        <f>SUM($G$77:L80)</f>
        <v>0</v>
      </c>
      <c r="M82" s="2">
        <f>SUM($G$77:M80)</f>
        <v>0</v>
      </c>
      <c r="N82" s="2">
        <f>SUM($G$77:N80)</f>
        <v>0</v>
      </c>
      <c r="O82" s="2">
        <f>SUM($G$77:O80)</f>
        <v>0</v>
      </c>
      <c r="P82" s="2">
        <f>SUM($G$77:P80)</f>
        <v>0</v>
      </c>
      <c r="Q82" s="2">
        <f>SUM($G$77:Q80)</f>
        <v>0</v>
      </c>
      <c r="R82" s="2">
        <f>SUM($G$77:R80)</f>
        <v>0</v>
      </c>
      <c r="S82" s="2">
        <f>SUM($G$77:S80)</f>
        <v>0</v>
      </c>
      <c r="T82" s="2">
        <f>SUM($G$77:T80)</f>
        <v>0</v>
      </c>
      <c r="U82" s="2">
        <f>SUM($G$77:U80)</f>
        <v>0</v>
      </c>
      <c r="V82" s="2">
        <f>SUM($G$77:V80)</f>
        <v>0</v>
      </c>
      <c r="W82" s="2">
        <f>SUM($G$77:W80)</f>
        <v>0</v>
      </c>
      <c r="X82" s="2">
        <f>SUM($G$77:X80)</f>
        <v>0</v>
      </c>
      <c r="Y82" s="2">
        <f>SUM($G$77:Y80)</f>
        <v>0</v>
      </c>
      <c r="Z82" s="2">
        <f>SUM($G$77:Z80)</f>
        <v>21666.666666666668</v>
      </c>
      <c r="AA82" s="2">
        <f>SUM($G$77:AA80)</f>
        <v>21666.666666666668</v>
      </c>
    </row>
    <row r="83" spans="1:27" x14ac:dyDescent="0.3">
      <c r="G83" s="2"/>
      <c r="H83" s="2"/>
      <c r="I83" s="2"/>
      <c r="J83" s="2"/>
      <c r="K83" s="2"/>
      <c r="L83" s="2"/>
      <c r="M83" s="2"/>
      <c r="N83" s="2"/>
      <c r="O83" s="2"/>
      <c r="P83" s="2"/>
      <c r="Q83" s="2"/>
      <c r="R83" s="2"/>
      <c r="S83" s="2"/>
      <c r="T83" s="2"/>
      <c r="U83" s="2"/>
      <c r="V83" s="2"/>
      <c r="W83" s="2"/>
      <c r="X83" s="2"/>
      <c r="Y83" s="2"/>
      <c r="Z83" s="2"/>
      <c r="AA83" s="2"/>
    </row>
    <row r="84" spans="1:27" x14ac:dyDescent="0.3">
      <c r="D84" t="s">
        <v>139</v>
      </c>
      <c r="F84" t="s">
        <v>7</v>
      </c>
      <c r="G84" s="2">
        <f t="shared" ref="G84:AA84" si="22">G61-G75</f>
        <v>0</v>
      </c>
      <c r="H84" s="2">
        <f t="shared" si="22"/>
        <v>0</v>
      </c>
      <c r="I84" s="2">
        <f t="shared" si="22"/>
        <v>0</v>
      </c>
      <c r="J84" s="2">
        <f t="shared" si="22"/>
        <v>0</v>
      </c>
      <c r="K84" s="2">
        <f t="shared" si="22"/>
        <v>0</v>
      </c>
      <c r="L84" s="2">
        <f t="shared" si="22"/>
        <v>0</v>
      </c>
      <c r="M84" s="2">
        <f t="shared" si="22"/>
        <v>0</v>
      </c>
      <c r="N84" s="2">
        <f t="shared" si="22"/>
        <v>0</v>
      </c>
      <c r="O84" s="2">
        <f t="shared" si="22"/>
        <v>0</v>
      </c>
      <c r="P84" s="2">
        <f t="shared" si="22"/>
        <v>0</v>
      </c>
      <c r="Q84" s="2">
        <f t="shared" si="22"/>
        <v>1000000</v>
      </c>
      <c r="R84" s="2">
        <f t="shared" si="22"/>
        <v>0</v>
      </c>
      <c r="S84" s="2">
        <f t="shared" si="22"/>
        <v>0</v>
      </c>
      <c r="T84" s="2">
        <f t="shared" si="22"/>
        <v>0</v>
      </c>
      <c r="U84" s="2">
        <f t="shared" si="22"/>
        <v>0</v>
      </c>
      <c r="V84" s="2">
        <f t="shared" si="22"/>
        <v>0</v>
      </c>
      <c r="W84" s="2">
        <f t="shared" si="22"/>
        <v>0</v>
      </c>
      <c r="X84" s="2">
        <f t="shared" si="22"/>
        <v>0</v>
      </c>
      <c r="Y84" s="2">
        <f t="shared" si="22"/>
        <v>0</v>
      </c>
      <c r="Z84" s="2">
        <f t="shared" si="22"/>
        <v>-1300000</v>
      </c>
      <c r="AA84" s="2">
        <f t="shared" si="22"/>
        <v>0</v>
      </c>
    </row>
    <row r="85" spans="1:27" x14ac:dyDescent="0.3">
      <c r="D85" t="s">
        <v>140</v>
      </c>
      <c r="F85" t="s">
        <v>7</v>
      </c>
      <c r="G85" s="2">
        <f t="shared" ref="G85:AA85" si="23">-G68+G82</f>
        <v>0</v>
      </c>
      <c r="H85" s="2">
        <f t="shared" si="23"/>
        <v>0</v>
      </c>
      <c r="I85" s="2">
        <f t="shared" si="23"/>
        <v>0</v>
      </c>
      <c r="J85" s="2">
        <f t="shared" si="23"/>
        <v>0</v>
      </c>
      <c r="K85" s="2">
        <f t="shared" si="23"/>
        <v>0</v>
      </c>
      <c r="L85" s="2">
        <f t="shared" si="23"/>
        <v>0</v>
      </c>
      <c r="M85" s="2">
        <f t="shared" si="23"/>
        <v>0</v>
      </c>
      <c r="N85" s="2">
        <f t="shared" si="23"/>
        <v>0</v>
      </c>
      <c r="O85" s="2">
        <f t="shared" si="23"/>
        <v>0</v>
      </c>
      <c r="P85" s="2">
        <f t="shared" si="23"/>
        <v>0</v>
      </c>
      <c r="Q85" s="2">
        <f t="shared" si="23"/>
        <v>-16666.666666666668</v>
      </c>
      <c r="R85" s="2">
        <f t="shared" si="23"/>
        <v>-16666.666666666668</v>
      </c>
      <c r="S85" s="2">
        <f t="shared" si="23"/>
        <v>-16666.666666666668</v>
      </c>
      <c r="T85" s="2">
        <f t="shared" si="23"/>
        <v>-16666.666666666668</v>
      </c>
      <c r="U85" s="2">
        <f t="shared" si="23"/>
        <v>-16666.666666666668</v>
      </c>
      <c r="V85" s="2">
        <f t="shared" si="23"/>
        <v>-16666.666666666668</v>
      </c>
      <c r="W85" s="2">
        <f t="shared" si="23"/>
        <v>-16666.666666666668</v>
      </c>
      <c r="X85" s="2">
        <f t="shared" si="23"/>
        <v>-16666.666666666668</v>
      </c>
      <c r="Y85" s="2">
        <f t="shared" si="23"/>
        <v>-16666.666666666668</v>
      </c>
      <c r="Z85" s="2">
        <f t="shared" si="23"/>
        <v>5000</v>
      </c>
      <c r="AA85" s="2">
        <f t="shared" si="23"/>
        <v>5000</v>
      </c>
    </row>
    <row r="87" spans="1:27" x14ac:dyDescent="0.3">
      <c r="C87" s="1" t="str">
        <f>"Incremental "&amp;G4&amp;" Service Revenue"</f>
        <v>Incremental Recycled Water Service Revenue</v>
      </c>
      <c r="D87" s="1"/>
    </row>
    <row r="88" spans="1:27" x14ac:dyDescent="0.3">
      <c r="C88" s="1"/>
      <c r="D88" s="1"/>
    </row>
    <row r="89" spans="1:27" x14ac:dyDescent="0.3">
      <c r="C89" s="1"/>
      <c r="D89" s="3" t="s">
        <v>60</v>
      </c>
    </row>
    <row r="90" spans="1:27" x14ac:dyDescent="0.3">
      <c r="A90" s="15">
        <f>'Notes &amp; Assumptions'!A28</f>
        <v>15</v>
      </c>
      <c r="C90" s="1"/>
      <c r="D90" s="1"/>
      <c r="E90" t="s">
        <v>88</v>
      </c>
      <c r="F90" t="s">
        <v>3</v>
      </c>
      <c r="H90" s="11">
        <v>20</v>
      </c>
      <c r="I90" s="11">
        <v>70</v>
      </c>
      <c r="J90" s="11">
        <v>200</v>
      </c>
      <c r="K90" s="11">
        <v>100</v>
      </c>
      <c r="L90" s="11">
        <v>70</v>
      </c>
      <c r="M90" s="11">
        <v>20</v>
      </c>
      <c r="N90" s="11">
        <v>0</v>
      </c>
      <c r="O90" s="11">
        <v>0</v>
      </c>
      <c r="P90" s="11">
        <v>0</v>
      </c>
      <c r="Q90" s="11">
        <v>0</v>
      </c>
      <c r="R90" s="11">
        <v>0</v>
      </c>
      <c r="S90" s="11">
        <v>0</v>
      </c>
      <c r="T90" s="11">
        <v>0</v>
      </c>
      <c r="U90" s="11">
        <v>0</v>
      </c>
      <c r="V90" s="11">
        <v>0</v>
      </c>
    </row>
    <row r="91" spans="1:27" x14ac:dyDescent="0.3">
      <c r="C91" s="1"/>
      <c r="D91" s="1"/>
      <c r="E91" t="s">
        <v>61</v>
      </c>
      <c r="F91" t="s">
        <v>3</v>
      </c>
      <c r="H91" s="2">
        <f>G91+H90</f>
        <v>20</v>
      </c>
      <c r="I91" s="2">
        <f t="shared" ref="I91:AA91" si="24">H91+I90</f>
        <v>90</v>
      </c>
      <c r="J91" s="2">
        <f t="shared" si="24"/>
        <v>290</v>
      </c>
      <c r="K91" s="2">
        <f t="shared" si="24"/>
        <v>390</v>
      </c>
      <c r="L91" s="2">
        <f t="shared" si="24"/>
        <v>460</v>
      </c>
      <c r="M91" s="2">
        <f t="shared" si="24"/>
        <v>480</v>
      </c>
      <c r="N91" s="2">
        <f t="shared" si="24"/>
        <v>480</v>
      </c>
      <c r="O91" s="2">
        <f t="shared" si="24"/>
        <v>480</v>
      </c>
      <c r="P91" s="2">
        <f t="shared" si="24"/>
        <v>480</v>
      </c>
      <c r="Q91" s="2">
        <f t="shared" si="24"/>
        <v>480</v>
      </c>
      <c r="R91" s="2">
        <f t="shared" si="24"/>
        <v>480</v>
      </c>
      <c r="S91" s="2">
        <f t="shared" si="24"/>
        <v>480</v>
      </c>
      <c r="T91" s="2">
        <f t="shared" si="24"/>
        <v>480</v>
      </c>
      <c r="U91" s="2">
        <f t="shared" si="24"/>
        <v>480</v>
      </c>
      <c r="V91" s="2">
        <f t="shared" si="24"/>
        <v>480</v>
      </c>
      <c r="W91" s="2">
        <f t="shared" si="24"/>
        <v>480</v>
      </c>
      <c r="X91" s="2">
        <f t="shared" si="24"/>
        <v>480</v>
      </c>
      <c r="Y91" s="2">
        <f t="shared" si="24"/>
        <v>480</v>
      </c>
      <c r="Z91" s="2">
        <f t="shared" si="24"/>
        <v>480</v>
      </c>
      <c r="AA91" s="2">
        <f t="shared" si="24"/>
        <v>480</v>
      </c>
    </row>
    <row r="92" spans="1:27" x14ac:dyDescent="0.3">
      <c r="A92" s="15">
        <f>'Notes &amp; Assumptions'!A29</f>
        <v>16</v>
      </c>
      <c r="C92" s="1"/>
      <c r="D92" s="1"/>
      <c r="E92" t="s">
        <v>62</v>
      </c>
      <c r="F92" t="s">
        <v>3</v>
      </c>
      <c r="G92" s="11">
        <v>1</v>
      </c>
    </row>
    <row r="93" spans="1:27" x14ac:dyDescent="0.3">
      <c r="C93" s="1"/>
      <c r="D93" s="1"/>
      <c r="E93" t="s">
        <v>89</v>
      </c>
      <c r="F93" t="s">
        <v>3</v>
      </c>
      <c r="H93">
        <f>H90*$G92</f>
        <v>20</v>
      </c>
      <c r="I93">
        <f t="shared" ref="I93:AA93" si="25">I90*$G92</f>
        <v>70</v>
      </c>
      <c r="J93">
        <f t="shared" si="25"/>
        <v>200</v>
      </c>
      <c r="K93">
        <f t="shared" si="25"/>
        <v>100</v>
      </c>
      <c r="L93">
        <f t="shared" si="25"/>
        <v>70</v>
      </c>
      <c r="M93">
        <f t="shared" si="25"/>
        <v>20</v>
      </c>
      <c r="N93">
        <f t="shared" si="25"/>
        <v>0</v>
      </c>
      <c r="O93">
        <f t="shared" si="25"/>
        <v>0</v>
      </c>
      <c r="P93">
        <f t="shared" si="25"/>
        <v>0</v>
      </c>
      <c r="Q93">
        <f t="shared" si="25"/>
        <v>0</v>
      </c>
      <c r="R93">
        <f t="shared" si="25"/>
        <v>0</v>
      </c>
      <c r="S93">
        <f t="shared" si="25"/>
        <v>0</v>
      </c>
      <c r="T93">
        <f t="shared" si="25"/>
        <v>0</v>
      </c>
      <c r="U93">
        <f t="shared" si="25"/>
        <v>0</v>
      </c>
      <c r="V93">
        <f t="shared" si="25"/>
        <v>0</v>
      </c>
      <c r="W93">
        <f t="shared" si="25"/>
        <v>0</v>
      </c>
      <c r="X93">
        <f t="shared" si="25"/>
        <v>0</v>
      </c>
      <c r="Y93">
        <f t="shared" si="25"/>
        <v>0</v>
      </c>
      <c r="Z93">
        <f t="shared" si="25"/>
        <v>0</v>
      </c>
      <c r="AA93">
        <f t="shared" si="25"/>
        <v>0</v>
      </c>
    </row>
    <row r="94" spans="1:27" x14ac:dyDescent="0.3">
      <c r="C94" s="1"/>
      <c r="D94" s="1"/>
      <c r="E94" t="s">
        <v>90</v>
      </c>
      <c r="F94" t="s">
        <v>3</v>
      </c>
      <c r="H94">
        <f>H91*$G92</f>
        <v>20</v>
      </c>
      <c r="I94">
        <f t="shared" ref="I94:AA94" si="26">I91*$G92</f>
        <v>90</v>
      </c>
      <c r="J94">
        <f t="shared" si="26"/>
        <v>290</v>
      </c>
      <c r="K94">
        <f t="shared" si="26"/>
        <v>390</v>
      </c>
      <c r="L94">
        <f t="shared" si="26"/>
        <v>460</v>
      </c>
      <c r="M94">
        <f t="shared" si="26"/>
        <v>480</v>
      </c>
      <c r="N94">
        <f t="shared" si="26"/>
        <v>480</v>
      </c>
      <c r="O94">
        <f t="shared" si="26"/>
        <v>480</v>
      </c>
      <c r="P94">
        <f t="shared" si="26"/>
        <v>480</v>
      </c>
      <c r="Q94">
        <f t="shared" si="26"/>
        <v>480</v>
      </c>
      <c r="R94">
        <f t="shared" si="26"/>
        <v>480</v>
      </c>
      <c r="S94">
        <f t="shared" si="26"/>
        <v>480</v>
      </c>
      <c r="T94">
        <f t="shared" si="26"/>
        <v>480</v>
      </c>
      <c r="U94">
        <f t="shared" si="26"/>
        <v>480</v>
      </c>
      <c r="V94">
        <f t="shared" si="26"/>
        <v>480</v>
      </c>
      <c r="W94">
        <f t="shared" si="26"/>
        <v>480</v>
      </c>
      <c r="X94">
        <f t="shared" si="26"/>
        <v>480</v>
      </c>
      <c r="Y94">
        <f t="shared" si="26"/>
        <v>480</v>
      </c>
      <c r="Z94">
        <f t="shared" si="26"/>
        <v>480</v>
      </c>
      <c r="AA94">
        <f t="shared" si="26"/>
        <v>480</v>
      </c>
    </row>
    <row r="95" spans="1:27" x14ac:dyDescent="0.3">
      <c r="A95" s="15">
        <f>'Notes &amp; Assumptions'!A30</f>
        <v>17</v>
      </c>
      <c r="C95" s="1"/>
      <c r="D95" s="1"/>
      <c r="E95" t="s">
        <v>63</v>
      </c>
      <c r="F95" t="s">
        <v>43</v>
      </c>
      <c r="H95" s="11">
        <v>200</v>
      </c>
      <c r="I95" s="11">
        <v>200</v>
      </c>
      <c r="J95" s="11">
        <v>200</v>
      </c>
      <c r="K95" s="11">
        <v>200</v>
      </c>
      <c r="L95" s="11">
        <v>200</v>
      </c>
      <c r="M95" s="11">
        <v>200</v>
      </c>
      <c r="N95" s="11">
        <v>200</v>
      </c>
      <c r="O95" s="11">
        <v>200</v>
      </c>
      <c r="P95" s="11">
        <v>200</v>
      </c>
      <c r="Q95" s="11">
        <v>200</v>
      </c>
      <c r="R95" s="11">
        <v>200</v>
      </c>
      <c r="S95" s="11">
        <v>200</v>
      </c>
      <c r="T95" s="11">
        <v>200</v>
      </c>
      <c r="U95" s="11">
        <v>200</v>
      </c>
      <c r="V95" s="11">
        <v>200</v>
      </c>
      <c r="W95" s="11">
        <v>200</v>
      </c>
      <c r="X95" s="11">
        <v>200</v>
      </c>
      <c r="Y95" s="11">
        <v>200</v>
      </c>
      <c r="Z95" s="11">
        <v>200</v>
      </c>
      <c r="AA95" s="11">
        <v>200</v>
      </c>
    </row>
    <row r="96" spans="1:27" x14ac:dyDescent="0.3">
      <c r="C96" s="1"/>
      <c r="D96" s="1"/>
      <c r="E96" t="s">
        <v>64</v>
      </c>
      <c r="F96" t="s">
        <v>43</v>
      </c>
      <c r="H96" s="11">
        <v>50</v>
      </c>
      <c r="I96" s="11">
        <v>50</v>
      </c>
      <c r="J96" s="11">
        <v>50</v>
      </c>
      <c r="K96" s="11">
        <v>50</v>
      </c>
      <c r="L96" s="11">
        <v>50</v>
      </c>
      <c r="M96" s="11">
        <v>50</v>
      </c>
      <c r="N96" s="11">
        <v>50</v>
      </c>
      <c r="O96" s="11">
        <v>50</v>
      </c>
      <c r="P96" s="11">
        <v>50</v>
      </c>
      <c r="Q96" s="11">
        <v>50</v>
      </c>
      <c r="R96" s="11">
        <v>50</v>
      </c>
      <c r="S96" s="11">
        <v>50</v>
      </c>
      <c r="T96" s="11">
        <v>50</v>
      </c>
      <c r="U96" s="11">
        <v>50</v>
      </c>
      <c r="V96" s="11">
        <v>50</v>
      </c>
      <c r="W96" s="11">
        <v>50</v>
      </c>
      <c r="X96" s="11">
        <v>50</v>
      </c>
      <c r="Y96" s="11">
        <v>50</v>
      </c>
      <c r="Z96" s="11">
        <v>50</v>
      </c>
      <c r="AA96" s="11">
        <v>50</v>
      </c>
    </row>
    <row r="97" spans="1:27" x14ac:dyDescent="0.3">
      <c r="C97" s="1"/>
      <c r="D97" s="1"/>
      <c r="E97" t="s">
        <v>141</v>
      </c>
      <c r="F97" t="s">
        <v>43</v>
      </c>
      <c r="H97" s="11">
        <v>50</v>
      </c>
      <c r="I97" s="11">
        <v>50</v>
      </c>
      <c r="J97" s="11">
        <v>50</v>
      </c>
      <c r="K97" s="11">
        <v>50</v>
      </c>
      <c r="L97" s="11">
        <v>50</v>
      </c>
      <c r="M97" s="11">
        <v>50</v>
      </c>
      <c r="N97" s="11">
        <v>50</v>
      </c>
      <c r="O97" s="11">
        <v>50</v>
      </c>
      <c r="P97" s="11">
        <v>50</v>
      </c>
      <c r="Q97" s="11">
        <v>50</v>
      </c>
      <c r="R97" s="11">
        <v>50</v>
      </c>
      <c r="S97" s="11">
        <v>50</v>
      </c>
      <c r="T97" s="11">
        <v>50</v>
      </c>
      <c r="U97" s="11">
        <v>50</v>
      </c>
      <c r="V97" s="11">
        <v>50</v>
      </c>
      <c r="W97" s="11">
        <v>50</v>
      </c>
      <c r="X97" s="11">
        <v>50</v>
      </c>
      <c r="Y97" s="11">
        <v>50</v>
      </c>
      <c r="Z97" s="11">
        <v>50</v>
      </c>
      <c r="AA97" s="11">
        <v>50</v>
      </c>
    </row>
    <row r="98" spans="1:27" x14ac:dyDescent="0.3">
      <c r="C98" s="1"/>
      <c r="D98" s="1"/>
      <c r="E98" t="s">
        <v>65</v>
      </c>
      <c r="F98" t="s">
        <v>145</v>
      </c>
      <c r="H98" s="2">
        <f>H91*H95</f>
        <v>4000</v>
      </c>
      <c r="I98" s="2">
        <f t="shared" ref="I98:AA98" si="27">I91*I95</f>
        <v>18000</v>
      </c>
      <c r="J98" s="2">
        <f t="shared" si="27"/>
        <v>58000</v>
      </c>
      <c r="K98" s="2">
        <f t="shared" si="27"/>
        <v>78000</v>
      </c>
      <c r="L98" s="2">
        <f t="shared" si="27"/>
        <v>92000</v>
      </c>
      <c r="M98" s="2">
        <f t="shared" si="27"/>
        <v>96000</v>
      </c>
      <c r="N98" s="2">
        <f t="shared" si="27"/>
        <v>96000</v>
      </c>
      <c r="O98" s="2">
        <f t="shared" si="27"/>
        <v>96000</v>
      </c>
      <c r="P98" s="2">
        <f t="shared" si="27"/>
        <v>96000</v>
      </c>
      <c r="Q98" s="2">
        <f t="shared" si="27"/>
        <v>96000</v>
      </c>
      <c r="R98" s="2">
        <f t="shared" si="27"/>
        <v>96000</v>
      </c>
      <c r="S98" s="2">
        <f t="shared" si="27"/>
        <v>96000</v>
      </c>
      <c r="T98" s="2">
        <f t="shared" si="27"/>
        <v>96000</v>
      </c>
      <c r="U98" s="2">
        <f t="shared" si="27"/>
        <v>96000</v>
      </c>
      <c r="V98" s="2">
        <f t="shared" si="27"/>
        <v>96000</v>
      </c>
      <c r="W98" s="2">
        <f t="shared" si="27"/>
        <v>96000</v>
      </c>
      <c r="X98" s="2">
        <f t="shared" si="27"/>
        <v>96000</v>
      </c>
      <c r="Y98" s="2">
        <f t="shared" si="27"/>
        <v>96000</v>
      </c>
      <c r="Z98" s="2">
        <f t="shared" si="27"/>
        <v>96000</v>
      </c>
      <c r="AA98" s="2">
        <f t="shared" si="27"/>
        <v>96000</v>
      </c>
    </row>
    <row r="99" spans="1:27" x14ac:dyDescent="0.3">
      <c r="C99" s="1"/>
      <c r="D99" s="1"/>
      <c r="E99" t="s">
        <v>66</v>
      </c>
      <c r="F99" t="s">
        <v>145</v>
      </c>
      <c r="H99" s="2">
        <f>H91*H96</f>
        <v>1000</v>
      </c>
      <c r="I99" s="2">
        <f t="shared" ref="I99:AA99" si="28">I91*I96</f>
        <v>4500</v>
      </c>
      <c r="J99" s="2">
        <f t="shared" si="28"/>
        <v>14500</v>
      </c>
      <c r="K99" s="2">
        <f t="shared" si="28"/>
        <v>19500</v>
      </c>
      <c r="L99" s="2">
        <f t="shared" si="28"/>
        <v>23000</v>
      </c>
      <c r="M99" s="2">
        <f t="shared" si="28"/>
        <v>24000</v>
      </c>
      <c r="N99" s="2">
        <f t="shared" si="28"/>
        <v>24000</v>
      </c>
      <c r="O99" s="2">
        <f t="shared" si="28"/>
        <v>24000</v>
      </c>
      <c r="P99" s="2">
        <f t="shared" si="28"/>
        <v>24000</v>
      </c>
      <c r="Q99" s="2">
        <f t="shared" si="28"/>
        <v>24000</v>
      </c>
      <c r="R99" s="2">
        <f t="shared" si="28"/>
        <v>24000</v>
      </c>
      <c r="S99" s="2">
        <f t="shared" si="28"/>
        <v>24000</v>
      </c>
      <c r="T99" s="2">
        <f t="shared" si="28"/>
        <v>24000</v>
      </c>
      <c r="U99" s="2">
        <f t="shared" si="28"/>
        <v>24000</v>
      </c>
      <c r="V99" s="2">
        <f t="shared" si="28"/>
        <v>24000</v>
      </c>
      <c r="W99" s="2">
        <f t="shared" si="28"/>
        <v>24000</v>
      </c>
      <c r="X99" s="2">
        <f t="shared" si="28"/>
        <v>24000</v>
      </c>
      <c r="Y99" s="2">
        <f t="shared" si="28"/>
        <v>24000</v>
      </c>
      <c r="Z99" s="2">
        <f t="shared" si="28"/>
        <v>24000</v>
      </c>
      <c r="AA99" s="2">
        <f t="shared" si="28"/>
        <v>24000</v>
      </c>
    </row>
    <row r="100" spans="1:27" x14ac:dyDescent="0.3">
      <c r="C100" s="1"/>
      <c r="D100" s="1"/>
      <c r="E100" t="s">
        <v>142</v>
      </c>
      <c r="F100" t="s">
        <v>145</v>
      </c>
      <c r="H100" s="2">
        <f>H91*H97</f>
        <v>1000</v>
      </c>
      <c r="I100" s="2">
        <f t="shared" ref="I100:AA100" si="29">I91*I97</f>
        <v>4500</v>
      </c>
      <c r="J100" s="2">
        <f t="shared" si="29"/>
        <v>14500</v>
      </c>
      <c r="K100" s="2">
        <f t="shared" si="29"/>
        <v>19500</v>
      </c>
      <c r="L100" s="2">
        <f t="shared" si="29"/>
        <v>23000</v>
      </c>
      <c r="M100" s="2">
        <f t="shared" si="29"/>
        <v>24000</v>
      </c>
      <c r="N100" s="2">
        <f t="shared" si="29"/>
        <v>24000</v>
      </c>
      <c r="O100" s="2">
        <f t="shared" si="29"/>
        <v>24000</v>
      </c>
      <c r="P100" s="2">
        <f t="shared" si="29"/>
        <v>24000</v>
      </c>
      <c r="Q100" s="2">
        <f t="shared" si="29"/>
        <v>24000</v>
      </c>
      <c r="R100" s="2">
        <f t="shared" si="29"/>
        <v>24000</v>
      </c>
      <c r="S100" s="2">
        <f t="shared" si="29"/>
        <v>24000</v>
      </c>
      <c r="T100" s="2">
        <f t="shared" si="29"/>
        <v>24000</v>
      </c>
      <c r="U100" s="2">
        <f t="shared" si="29"/>
        <v>24000</v>
      </c>
      <c r="V100" s="2">
        <f t="shared" si="29"/>
        <v>24000</v>
      </c>
      <c r="W100" s="2">
        <f t="shared" si="29"/>
        <v>24000</v>
      </c>
      <c r="X100" s="2">
        <f t="shared" si="29"/>
        <v>24000</v>
      </c>
      <c r="Y100" s="2">
        <f t="shared" si="29"/>
        <v>24000</v>
      </c>
      <c r="Z100" s="2">
        <f t="shared" si="29"/>
        <v>24000</v>
      </c>
      <c r="AA100" s="2">
        <f t="shared" si="29"/>
        <v>24000</v>
      </c>
    </row>
    <row r="101" spans="1:27" x14ac:dyDescent="0.3">
      <c r="A101" s="15">
        <f>'Notes &amp; Assumptions'!A31</f>
        <v>18</v>
      </c>
      <c r="C101" s="1"/>
      <c r="D101" s="1"/>
      <c r="E101" t="s">
        <v>67</v>
      </c>
      <c r="F101" t="s">
        <v>8</v>
      </c>
      <c r="H101" s="12">
        <v>0.03</v>
      </c>
      <c r="I101" s="12">
        <v>0.03</v>
      </c>
      <c r="J101" s="12">
        <v>0.03</v>
      </c>
      <c r="K101" s="12">
        <v>0.03</v>
      </c>
      <c r="L101" s="12">
        <v>0</v>
      </c>
      <c r="M101" s="12">
        <v>0</v>
      </c>
      <c r="N101" s="12">
        <v>0</v>
      </c>
      <c r="O101" s="12">
        <v>0</v>
      </c>
      <c r="P101" s="12">
        <v>0</v>
      </c>
      <c r="Q101" s="12">
        <v>0</v>
      </c>
      <c r="R101" s="12">
        <v>0</v>
      </c>
      <c r="S101" s="12">
        <v>0</v>
      </c>
      <c r="T101" s="12">
        <v>0</v>
      </c>
      <c r="U101" s="12">
        <v>0</v>
      </c>
      <c r="V101" s="12">
        <v>0</v>
      </c>
      <c r="W101" s="12">
        <v>0</v>
      </c>
      <c r="X101" s="12">
        <v>0</v>
      </c>
      <c r="Y101" s="12">
        <v>0</v>
      </c>
      <c r="Z101" s="12">
        <v>0</v>
      </c>
      <c r="AA101" s="12">
        <v>0</v>
      </c>
    </row>
    <row r="102" spans="1:27" x14ac:dyDescent="0.3">
      <c r="A102" s="15">
        <f>'Notes &amp; Assumptions'!A32</f>
        <v>19</v>
      </c>
      <c r="C102" s="1"/>
      <c r="D102" s="1"/>
      <c r="E102" t="s">
        <v>40</v>
      </c>
      <c r="F102" t="s">
        <v>41</v>
      </c>
      <c r="G102" s="11">
        <v>365</v>
      </c>
      <c r="H102" s="2">
        <f>G102*(1+$G$14)*(1+H101)</f>
        <v>383.46899999999999</v>
      </c>
      <c r="I102" s="2">
        <f t="shared" ref="I102:AA102" si="30">H102*(1+$G$14)*(1+I101)</f>
        <v>402.87253140000001</v>
      </c>
      <c r="J102" s="2">
        <f t="shared" si="30"/>
        <v>423.25788148884004</v>
      </c>
      <c r="K102" s="2">
        <f t="shared" si="30"/>
        <v>444.67473029217535</v>
      </c>
      <c r="L102" s="2">
        <f t="shared" si="30"/>
        <v>453.56822489801885</v>
      </c>
      <c r="M102" s="2">
        <f t="shared" si="30"/>
        <v>462.63958939597921</v>
      </c>
      <c r="N102" s="2">
        <f t="shared" si="30"/>
        <v>471.89238118389881</v>
      </c>
      <c r="O102" s="2">
        <f t="shared" si="30"/>
        <v>481.33022880757682</v>
      </c>
      <c r="P102" s="2">
        <f t="shared" si="30"/>
        <v>490.95683338372834</v>
      </c>
      <c r="Q102" s="2">
        <f t="shared" si="30"/>
        <v>500.77597005140291</v>
      </c>
      <c r="R102" s="2">
        <f t="shared" si="30"/>
        <v>510.79148945243099</v>
      </c>
      <c r="S102" s="2">
        <f t="shared" si="30"/>
        <v>521.00731924147965</v>
      </c>
      <c r="T102" s="2">
        <f t="shared" si="30"/>
        <v>531.4274656263093</v>
      </c>
      <c r="U102" s="2">
        <f t="shared" si="30"/>
        <v>542.05601493883546</v>
      </c>
      <c r="V102" s="2">
        <f t="shared" si="30"/>
        <v>552.89713523761213</v>
      </c>
      <c r="W102" s="2">
        <f t="shared" si="30"/>
        <v>563.95507794236437</v>
      </c>
      <c r="X102" s="2">
        <f t="shared" si="30"/>
        <v>575.23417950121166</v>
      </c>
      <c r="Y102" s="2">
        <f t="shared" si="30"/>
        <v>586.73886309123588</v>
      </c>
      <c r="Z102" s="2">
        <f t="shared" si="30"/>
        <v>598.47364035306066</v>
      </c>
      <c r="AA102" s="2">
        <f t="shared" si="30"/>
        <v>610.44311316012192</v>
      </c>
    </row>
    <row r="103" spans="1:27" x14ac:dyDescent="0.3">
      <c r="C103" s="1"/>
      <c r="D103" s="1"/>
      <c r="E103" t="s">
        <v>68</v>
      </c>
      <c r="F103" t="s">
        <v>144</v>
      </c>
      <c r="G103" s="21">
        <v>0.8</v>
      </c>
      <c r="H103" s="22">
        <f>G103*(1+$G$14)*(1+H101)</f>
        <v>0.84048000000000012</v>
      </c>
      <c r="I103" s="22">
        <f t="shared" ref="I103:AA103" si="31">H103*(1+$G$14)*(1+I101)</f>
        <v>0.88300828800000009</v>
      </c>
      <c r="J103" s="22">
        <f t="shared" si="31"/>
        <v>0.92768850737280018</v>
      </c>
      <c r="K103" s="22">
        <f t="shared" si="31"/>
        <v>0.97462954584586392</v>
      </c>
      <c r="L103" s="22">
        <f t="shared" si="31"/>
        <v>0.99412213676278116</v>
      </c>
      <c r="M103" s="22">
        <f t="shared" si="31"/>
        <v>1.0140045794980368</v>
      </c>
      <c r="N103" s="22">
        <f t="shared" si="31"/>
        <v>1.0342846710879976</v>
      </c>
      <c r="O103" s="22">
        <f t="shared" si="31"/>
        <v>1.0549703645097577</v>
      </c>
      <c r="P103" s="22">
        <f t="shared" si="31"/>
        <v>1.0760697717999528</v>
      </c>
      <c r="Q103" s="22">
        <f t="shared" si="31"/>
        <v>1.097591167235952</v>
      </c>
      <c r="R103" s="22">
        <f t="shared" si="31"/>
        <v>1.1195429905806711</v>
      </c>
      <c r="S103" s="22">
        <f t="shared" si="31"/>
        <v>1.1419338503922845</v>
      </c>
      <c r="T103" s="22">
        <f t="shared" si="31"/>
        <v>1.1647725274001302</v>
      </c>
      <c r="U103" s="22">
        <f t="shared" si="31"/>
        <v>1.1880679779481327</v>
      </c>
      <c r="V103" s="22">
        <f t="shared" si="31"/>
        <v>1.2118293375070954</v>
      </c>
      <c r="W103" s="22">
        <f t="shared" si="31"/>
        <v>1.2360659242572374</v>
      </c>
      <c r="X103" s="22">
        <f t="shared" si="31"/>
        <v>1.2607872427423821</v>
      </c>
      <c r="Y103" s="22">
        <f t="shared" si="31"/>
        <v>1.2860029875972296</v>
      </c>
      <c r="Z103" s="22">
        <f t="shared" si="31"/>
        <v>1.3117230473491743</v>
      </c>
      <c r="AA103" s="22">
        <f t="shared" si="31"/>
        <v>1.3379575082961579</v>
      </c>
    </row>
    <row r="104" spans="1:27" x14ac:dyDescent="0.3">
      <c r="C104" s="1"/>
      <c r="D104" s="1"/>
      <c r="E104" t="s">
        <v>69</v>
      </c>
      <c r="F104" t="s">
        <v>144</v>
      </c>
      <c r="G104" s="21">
        <v>1.2</v>
      </c>
      <c r="H104" s="22">
        <f>G104*(1+$G$14)*(1+H101)</f>
        <v>1.2607200000000001</v>
      </c>
      <c r="I104" s="22">
        <f t="shared" ref="I104:AA104" si="32">H104*(1+$G$14)*(1+I101)</f>
        <v>1.3245124320000001</v>
      </c>
      <c r="J104" s="22">
        <f t="shared" si="32"/>
        <v>1.3915327610592003</v>
      </c>
      <c r="K104" s="22">
        <f t="shared" si="32"/>
        <v>1.4619443187687959</v>
      </c>
      <c r="L104" s="22">
        <f t="shared" si="32"/>
        <v>1.4911832051441718</v>
      </c>
      <c r="M104" s="22">
        <f t="shared" si="32"/>
        <v>1.5210068692470553</v>
      </c>
      <c r="N104" s="22">
        <f t="shared" si="32"/>
        <v>1.5514270066319964</v>
      </c>
      <c r="O104" s="22">
        <f t="shared" si="32"/>
        <v>1.5824555467646364</v>
      </c>
      <c r="P104" s="22">
        <f t="shared" si="32"/>
        <v>1.6141046576999292</v>
      </c>
      <c r="Q104" s="22">
        <f t="shared" si="32"/>
        <v>1.6463867508539278</v>
      </c>
      <c r="R104" s="22">
        <f t="shared" si="32"/>
        <v>1.6793144858710065</v>
      </c>
      <c r="S104" s="22">
        <f t="shared" si="32"/>
        <v>1.7129007755884267</v>
      </c>
      <c r="T104" s="22">
        <f t="shared" si="32"/>
        <v>1.7471587911001953</v>
      </c>
      <c r="U104" s="22">
        <f t="shared" si="32"/>
        <v>1.7821019669221994</v>
      </c>
      <c r="V104" s="22">
        <f t="shared" si="32"/>
        <v>1.8177440062606434</v>
      </c>
      <c r="W104" s="22">
        <f t="shared" si="32"/>
        <v>1.8540988863858563</v>
      </c>
      <c r="X104" s="22">
        <f t="shared" si="32"/>
        <v>1.8911808641135734</v>
      </c>
      <c r="Y104" s="22">
        <f t="shared" si="32"/>
        <v>1.9290044813958449</v>
      </c>
      <c r="Z104" s="22">
        <f t="shared" si="32"/>
        <v>1.9675845710237618</v>
      </c>
      <c r="AA104" s="22">
        <f t="shared" si="32"/>
        <v>2.0069362624442371</v>
      </c>
    </row>
    <row r="105" spans="1:27" x14ac:dyDescent="0.3">
      <c r="C105" s="1"/>
      <c r="D105" s="1"/>
      <c r="E105" t="s">
        <v>143</v>
      </c>
      <c r="F105" t="s">
        <v>144</v>
      </c>
      <c r="G105" s="21">
        <v>1.4</v>
      </c>
      <c r="H105" s="22">
        <f>G105*(1+$G$14)*(1+H101)</f>
        <v>1.4708399999999999</v>
      </c>
      <c r="I105" s="22">
        <f t="shared" ref="I105:AA105" si="33">H105*(1+$G$14)*(1+I101)</f>
        <v>1.5452645040000001</v>
      </c>
      <c r="J105" s="22">
        <f t="shared" si="33"/>
        <v>1.6234548879024002</v>
      </c>
      <c r="K105" s="22">
        <f t="shared" si="33"/>
        <v>1.7056017052302617</v>
      </c>
      <c r="L105" s="22">
        <f t="shared" si="33"/>
        <v>1.7397137393348669</v>
      </c>
      <c r="M105" s="22">
        <f t="shared" si="33"/>
        <v>1.7745080141215643</v>
      </c>
      <c r="N105" s="22">
        <f t="shared" si="33"/>
        <v>1.8099981744039957</v>
      </c>
      <c r="O105" s="22">
        <f t="shared" si="33"/>
        <v>1.8461981378920755</v>
      </c>
      <c r="P105" s="22">
        <f t="shared" si="33"/>
        <v>1.883122100649917</v>
      </c>
      <c r="Q105" s="22">
        <f t="shared" si="33"/>
        <v>1.9207845426629153</v>
      </c>
      <c r="R105" s="22">
        <f t="shared" si="33"/>
        <v>1.9592002335161736</v>
      </c>
      <c r="S105" s="22">
        <f t="shared" si="33"/>
        <v>1.9983842381864971</v>
      </c>
      <c r="T105" s="22">
        <f t="shared" si="33"/>
        <v>2.0383519229502269</v>
      </c>
      <c r="U105" s="22">
        <f t="shared" si="33"/>
        <v>2.0791189614092316</v>
      </c>
      <c r="V105" s="22">
        <f t="shared" si="33"/>
        <v>2.1207013406374164</v>
      </c>
      <c r="W105" s="22">
        <f t="shared" si="33"/>
        <v>2.1631153674501649</v>
      </c>
      <c r="X105" s="22">
        <f t="shared" si="33"/>
        <v>2.2063776747991684</v>
      </c>
      <c r="Y105" s="22">
        <f t="shared" si="33"/>
        <v>2.2505052282951516</v>
      </c>
      <c r="Z105" s="22">
        <f t="shared" si="33"/>
        <v>2.2955153328610547</v>
      </c>
      <c r="AA105" s="22">
        <f t="shared" si="33"/>
        <v>2.3414256395182758</v>
      </c>
    </row>
    <row r="106" spans="1:27" x14ac:dyDescent="0.3">
      <c r="C106" s="1"/>
      <c r="D106" s="1"/>
    </row>
    <row r="107" spans="1:27" x14ac:dyDescent="0.3">
      <c r="C107" s="1"/>
      <c r="D107" s="1"/>
      <c r="E107" t="s">
        <v>70</v>
      </c>
      <c r="F107" t="s">
        <v>59</v>
      </c>
      <c r="H107" s="2">
        <f>SUM(H98:H100)/1000</f>
        <v>6</v>
      </c>
      <c r="I107" s="2">
        <f t="shared" ref="I107:AA107" si="34">SUM(I98:I100)/1000</f>
        <v>27</v>
      </c>
      <c r="J107" s="2">
        <f t="shared" si="34"/>
        <v>87</v>
      </c>
      <c r="K107" s="2">
        <f t="shared" si="34"/>
        <v>117</v>
      </c>
      <c r="L107" s="2">
        <f t="shared" si="34"/>
        <v>138</v>
      </c>
      <c r="M107" s="2">
        <f t="shared" si="34"/>
        <v>144</v>
      </c>
      <c r="N107" s="2">
        <f t="shared" si="34"/>
        <v>144</v>
      </c>
      <c r="O107" s="2">
        <f t="shared" si="34"/>
        <v>144</v>
      </c>
      <c r="P107" s="2">
        <f t="shared" si="34"/>
        <v>144</v>
      </c>
      <c r="Q107" s="2">
        <f t="shared" si="34"/>
        <v>144</v>
      </c>
      <c r="R107" s="2">
        <f t="shared" si="34"/>
        <v>144</v>
      </c>
      <c r="S107" s="2">
        <f t="shared" si="34"/>
        <v>144</v>
      </c>
      <c r="T107" s="2">
        <f t="shared" si="34"/>
        <v>144</v>
      </c>
      <c r="U107" s="2">
        <f t="shared" si="34"/>
        <v>144</v>
      </c>
      <c r="V107" s="2">
        <f t="shared" si="34"/>
        <v>144</v>
      </c>
      <c r="W107" s="2">
        <f t="shared" si="34"/>
        <v>144</v>
      </c>
      <c r="X107" s="2">
        <f t="shared" si="34"/>
        <v>144</v>
      </c>
      <c r="Y107" s="2">
        <f t="shared" si="34"/>
        <v>144</v>
      </c>
      <c r="Z107" s="2">
        <f t="shared" si="34"/>
        <v>144</v>
      </c>
      <c r="AA107" s="2">
        <f t="shared" si="34"/>
        <v>144</v>
      </c>
    </row>
    <row r="108" spans="1:27" x14ac:dyDescent="0.3">
      <c r="C108" s="1"/>
      <c r="D108" s="1"/>
      <c r="E108" t="s">
        <v>71</v>
      </c>
      <c r="F108" t="s">
        <v>7</v>
      </c>
      <c r="H108" s="2">
        <f>H91*H102+H98*H103+H99*H104+H100*H105</f>
        <v>13762.86</v>
      </c>
      <c r="I108" s="2">
        <f t="shared" ref="I108:AA108" si="35">I91*I102+I98*I103+I99*I104+I100*I105</f>
        <v>65066.673221999998</v>
      </c>
      <c r="J108" s="2">
        <f t="shared" si="35"/>
        <v>220268.03996932923</v>
      </c>
      <c r="K108" s="2">
        <f t="shared" si="35"/>
        <v>311211.39685790741</v>
      </c>
      <c r="L108" s="2">
        <f t="shared" si="35"/>
        <v>374411.24975828239</v>
      </c>
      <c r="M108" s="2">
        <f t="shared" si="35"/>
        <v>398503.79974272841</v>
      </c>
      <c r="N108" s="2">
        <f t="shared" si="35"/>
        <v>406473.87573758303</v>
      </c>
      <c r="O108" s="2">
        <f t="shared" si="35"/>
        <v>414603.35325233475</v>
      </c>
      <c r="P108" s="2">
        <f t="shared" si="35"/>
        <v>422895.42031738139</v>
      </c>
      <c r="Q108" s="2">
        <f t="shared" si="35"/>
        <v>431353.32872372906</v>
      </c>
      <c r="R108" s="2">
        <f t="shared" si="35"/>
        <v>439980.39529820369</v>
      </c>
      <c r="S108" s="2">
        <f t="shared" si="35"/>
        <v>448780.0032041677</v>
      </c>
      <c r="T108" s="2">
        <f t="shared" si="35"/>
        <v>457755.60326825106</v>
      </c>
      <c r="U108" s="2">
        <f t="shared" si="35"/>
        <v>466910.71533361607</v>
      </c>
      <c r="V108" s="2">
        <f t="shared" si="35"/>
        <v>476248.92964028841</v>
      </c>
      <c r="W108" s="2">
        <f t="shared" si="35"/>
        <v>485773.90823309415</v>
      </c>
      <c r="X108" s="2">
        <f t="shared" si="35"/>
        <v>495489.38639775611</v>
      </c>
      <c r="Y108" s="2">
        <f t="shared" si="35"/>
        <v>505399.1741257112</v>
      </c>
      <c r="Z108" s="2">
        <f t="shared" si="35"/>
        <v>515507.15760822548</v>
      </c>
      <c r="AA108" s="2">
        <f t="shared" si="35"/>
        <v>525817.30076039</v>
      </c>
    </row>
    <row r="109" spans="1:27" x14ac:dyDescent="0.3">
      <c r="C109" s="1"/>
      <c r="D109" s="1"/>
    </row>
    <row r="110" spans="1:27" x14ac:dyDescent="0.3">
      <c r="C110" s="1"/>
      <c r="D110" s="3" t="s">
        <v>72</v>
      </c>
    </row>
    <row r="111" spans="1:27" x14ac:dyDescent="0.3">
      <c r="A111" s="15">
        <f>'Notes &amp; Assumptions'!A33</f>
        <v>20</v>
      </c>
      <c r="C111" s="1"/>
      <c r="D111" s="1"/>
      <c r="E111" t="s">
        <v>88</v>
      </c>
      <c r="F111" t="s">
        <v>3</v>
      </c>
      <c r="H111" s="11">
        <v>0</v>
      </c>
      <c r="I111" s="11">
        <v>0</v>
      </c>
      <c r="J111" s="11">
        <v>0</v>
      </c>
      <c r="K111" s="11">
        <v>1</v>
      </c>
      <c r="L111" s="11">
        <v>0</v>
      </c>
      <c r="M111" s="11">
        <v>0</v>
      </c>
      <c r="N111" s="11">
        <v>0</v>
      </c>
      <c r="O111" s="11">
        <v>0</v>
      </c>
      <c r="P111" s="11">
        <v>0</v>
      </c>
      <c r="Q111" s="11">
        <v>0</v>
      </c>
      <c r="R111" s="11">
        <v>0</v>
      </c>
      <c r="S111" s="11">
        <v>0</v>
      </c>
      <c r="T111" s="11">
        <v>0</v>
      </c>
      <c r="U111" s="11">
        <v>0</v>
      </c>
      <c r="V111" s="11">
        <v>0</v>
      </c>
    </row>
    <row r="112" spans="1:27" x14ac:dyDescent="0.3">
      <c r="C112" s="1"/>
      <c r="D112" s="1"/>
      <c r="E112" t="s">
        <v>61</v>
      </c>
      <c r="F112" t="s">
        <v>3</v>
      </c>
      <c r="H112" s="2">
        <f>G112+H111</f>
        <v>0</v>
      </c>
      <c r="I112" s="2">
        <f t="shared" ref="I112:AA112" si="36">H112+I111</f>
        <v>0</v>
      </c>
      <c r="J112" s="2">
        <f t="shared" si="36"/>
        <v>0</v>
      </c>
      <c r="K112" s="2">
        <f t="shared" si="36"/>
        <v>1</v>
      </c>
      <c r="L112" s="2">
        <f t="shared" si="36"/>
        <v>1</v>
      </c>
      <c r="M112" s="2">
        <f t="shared" si="36"/>
        <v>1</v>
      </c>
      <c r="N112" s="2">
        <f t="shared" si="36"/>
        <v>1</v>
      </c>
      <c r="O112" s="2">
        <f t="shared" si="36"/>
        <v>1</v>
      </c>
      <c r="P112" s="2">
        <f t="shared" si="36"/>
        <v>1</v>
      </c>
      <c r="Q112" s="2">
        <f t="shared" si="36"/>
        <v>1</v>
      </c>
      <c r="R112" s="2">
        <f t="shared" si="36"/>
        <v>1</v>
      </c>
      <c r="S112" s="2">
        <f t="shared" si="36"/>
        <v>1</v>
      </c>
      <c r="T112" s="2">
        <f t="shared" si="36"/>
        <v>1</v>
      </c>
      <c r="U112" s="2">
        <f t="shared" si="36"/>
        <v>1</v>
      </c>
      <c r="V112" s="2">
        <f t="shared" si="36"/>
        <v>1</v>
      </c>
      <c r="W112" s="2">
        <f t="shared" si="36"/>
        <v>1</v>
      </c>
      <c r="X112" s="2">
        <f t="shared" si="36"/>
        <v>1</v>
      </c>
      <c r="Y112" s="2">
        <f t="shared" si="36"/>
        <v>1</v>
      </c>
      <c r="Z112" s="2">
        <f t="shared" si="36"/>
        <v>1</v>
      </c>
      <c r="AA112" s="2">
        <f t="shared" si="36"/>
        <v>1</v>
      </c>
    </row>
    <row r="113" spans="1:27" x14ac:dyDescent="0.3">
      <c r="A113" s="15">
        <f>'Notes &amp; Assumptions'!A34</f>
        <v>21</v>
      </c>
      <c r="C113" s="1"/>
      <c r="D113" s="1"/>
      <c r="E113" t="s">
        <v>62</v>
      </c>
      <c r="F113" t="s">
        <v>3</v>
      </c>
      <c r="G113" s="11">
        <v>10</v>
      </c>
    </row>
    <row r="114" spans="1:27" x14ac:dyDescent="0.3">
      <c r="C114" s="1"/>
      <c r="D114" s="1"/>
      <c r="E114" t="s">
        <v>89</v>
      </c>
      <c r="F114" t="s">
        <v>3</v>
      </c>
      <c r="H114">
        <f>H111*$G113</f>
        <v>0</v>
      </c>
      <c r="I114">
        <f t="shared" ref="I114:AA114" si="37">I111*$G113</f>
        <v>0</v>
      </c>
      <c r="J114">
        <f t="shared" si="37"/>
        <v>0</v>
      </c>
      <c r="K114">
        <f t="shared" si="37"/>
        <v>10</v>
      </c>
      <c r="L114">
        <f t="shared" si="37"/>
        <v>0</v>
      </c>
      <c r="M114">
        <f t="shared" si="37"/>
        <v>0</v>
      </c>
      <c r="N114">
        <f t="shared" si="37"/>
        <v>0</v>
      </c>
      <c r="O114">
        <f t="shared" si="37"/>
        <v>0</v>
      </c>
      <c r="P114">
        <f t="shared" si="37"/>
        <v>0</v>
      </c>
      <c r="Q114">
        <f t="shared" si="37"/>
        <v>0</v>
      </c>
      <c r="R114">
        <f t="shared" si="37"/>
        <v>0</v>
      </c>
      <c r="S114">
        <f t="shared" si="37"/>
        <v>0</v>
      </c>
      <c r="T114">
        <f t="shared" si="37"/>
        <v>0</v>
      </c>
      <c r="U114">
        <f t="shared" si="37"/>
        <v>0</v>
      </c>
      <c r="V114">
        <f t="shared" si="37"/>
        <v>0</v>
      </c>
      <c r="W114">
        <f t="shared" si="37"/>
        <v>0</v>
      </c>
      <c r="X114">
        <f t="shared" si="37"/>
        <v>0</v>
      </c>
      <c r="Y114">
        <f t="shared" si="37"/>
        <v>0</v>
      </c>
      <c r="Z114">
        <f t="shared" si="37"/>
        <v>0</v>
      </c>
      <c r="AA114">
        <f t="shared" si="37"/>
        <v>0</v>
      </c>
    </row>
    <row r="115" spans="1:27" x14ac:dyDescent="0.3">
      <c r="C115" s="1"/>
      <c r="D115" s="1"/>
      <c r="E115" t="s">
        <v>90</v>
      </c>
      <c r="F115" t="s">
        <v>3</v>
      </c>
      <c r="H115">
        <f>H112*$G113</f>
        <v>0</v>
      </c>
      <c r="I115">
        <f t="shared" ref="I115:AA115" si="38">I112*$G113</f>
        <v>0</v>
      </c>
      <c r="J115">
        <f t="shared" si="38"/>
        <v>0</v>
      </c>
      <c r="K115">
        <f t="shared" si="38"/>
        <v>10</v>
      </c>
      <c r="L115">
        <f t="shared" si="38"/>
        <v>10</v>
      </c>
      <c r="M115">
        <f t="shared" si="38"/>
        <v>10</v>
      </c>
      <c r="N115">
        <f t="shared" si="38"/>
        <v>10</v>
      </c>
      <c r="O115">
        <f t="shared" si="38"/>
        <v>10</v>
      </c>
      <c r="P115">
        <f t="shared" si="38"/>
        <v>10</v>
      </c>
      <c r="Q115">
        <f t="shared" si="38"/>
        <v>10</v>
      </c>
      <c r="R115">
        <f t="shared" si="38"/>
        <v>10</v>
      </c>
      <c r="S115">
        <f t="shared" si="38"/>
        <v>10</v>
      </c>
      <c r="T115">
        <f t="shared" si="38"/>
        <v>10</v>
      </c>
      <c r="U115">
        <f t="shared" si="38"/>
        <v>10</v>
      </c>
      <c r="V115">
        <f t="shared" si="38"/>
        <v>10</v>
      </c>
      <c r="W115">
        <f t="shared" si="38"/>
        <v>10</v>
      </c>
      <c r="X115">
        <f t="shared" si="38"/>
        <v>10</v>
      </c>
      <c r="Y115">
        <f t="shared" si="38"/>
        <v>10</v>
      </c>
      <c r="Z115">
        <f t="shared" si="38"/>
        <v>10</v>
      </c>
      <c r="AA115">
        <f t="shared" si="38"/>
        <v>10</v>
      </c>
    </row>
    <row r="116" spans="1:27" x14ac:dyDescent="0.3">
      <c r="A116" s="15">
        <f>'Notes &amp; Assumptions'!A35</f>
        <v>22</v>
      </c>
      <c r="C116" s="1"/>
      <c r="D116" s="1"/>
      <c r="E116" t="s">
        <v>63</v>
      </c>
      <c r="F116" t="s">
        <v>43</v>
      </c>
      <c r="H116" s="11">
        <v>200</v>
      </c>
      <c r="I116" s="11">
        <v>200</v>
      </c>
      <c r="J116" s="11">
        <v>200</v>
      </c>
      <c r="K116" s="11">
        <v>200</v>
      </c>
      <c r="L116" s="11">
        <v>200</v>
      </c>
      <c r="M116" s="11">
        <v>200</v>
      </c>
      <c r="N116" s="11">
        <v>200</v>
      </c>
      <c r="O116" s="11">
        <v>200</v>
      </c>
      <c r="P116" s="11">
        <v>200</v>
      </c>
      <c r="Q116" s="11">
        <v>200</v>
      </c>
      <c r="R116" s="11">
        <v>200</v>
      </c>
      <c r="S116" s="11">
        <v>200</v>
      </c>
      <c r="T116" s="11">
        <v>200</v>
      </c>
      <c r="U116" s="11">
        <v>200</v>
      </c>
      <c r="V116" s="11">
        <v>200</v>
      </c>
      <c r="W116" s="11">
        <v>200</v>
      </c>
      <c r="X116" s="11">
        <v>200</v>
      </c>
      <c r="Y116" s="11">
        <v>200</v>
      </c>
      <c r="Z116" s="11">
        <v>200</v>
      </c>
      <c r="AA116" s="11">
        <v>200</v>
      </c>
    </row>
    <row r="117" spans="1:27" x14ac:dyDescent="0.3">
      <c r="C117" s="1"/>
      <c r="D117" s="1"/>
      <c r="E117" t="s">
        <v>64</v>
      </c>
      <c r="F117" t="s">
        <v>43</v>
      </c>
      <c r="H117" s="11">
        <v>200</v>
      </c>
      <c r="I117" s="11">
        <v>200</v>
      </c>
      <c r="J117" s="11">
        <v>200</v>
      </c>
      <c r="K117" s="11">
        <v>200</v>
      </c>
      <c r="L117" s="11">
        <v>200</v>
      </c>
      <c r="M117" s="11">
        <v>200</v>
      </c>
      <c r="N117" s="11">
        <v>200</v>
      </c>
      <c r="O117" s="11">
        <v>200</v>
      </c>
      <c r="P117" s="11">
        <v>200</v>
      </c>
      <c r="Q117" s="11">
        <v>200</v>
      </c>
      <c r="R117" s="11">
        <v>200</v>
      </c>
      <c r="S117" s="11">
        <v>200</v>
      </c>
      <c r="T117" s="11">
        <v>200</v>
      </c>
      <c r="U117" s="11">
        <v>200</v>
      </c>
      <c r="V117" s="11">
        <v>200</v>
      </c>
      <c r="W117" s="11">
        <v>200</v>
      </c>
      <c r="X117" s="11">
        <v>200</v>
      </c>
      <c r="Y117" s="11">
        <v>200</v>
      </c>
      <c r="Z117" s="11">
        <v>200</v>
      </c>
      <c r="AA117" s="11">
        <v>200</v>
      </c>
    </row>
    <row r="118" spans="1:27" x14ac:dyDescent="0.3">
      <c r="C118" s="1"/>
      <c r="D118" s="1"/>
      <c r="E118" t="s">
        <v>141</v>
      </c>
      <c r="F118" t="s">
        <v>43</v>
      </c>
      <c r="H118" s="11">
        <v>200</v>
      </c>
      <c r="I118" s="11">
        <v>200</v>
      </c>
      <c r="J118" s="11">
        <v>200</v>
      </c>
      <c r="K118" s="11">
        <v>200</v>
      </c>
      <c r="L118" s="11">
        <v>200</v>
      </c>
      <c r="M118" s="11">
        <v>200</v>
      </c>
      <c r="N118" s="11">
        <v>200</v>
      </c>
      <c r="O118" s="11">
        <v>200</v>
      </c>
      <c r="P118" s="11">
        <v>200</v>
      </c>
      <c r="Q118" s="11">
        <v>200</v>
      </c>
      <c r="R118" s="11">
        <v>200</v>
      </c>
      <c r="S118" s="11">
        <v>200</v>
      </c>
      <c r="T118" s="11">
        <v>200</v>
      </c>
      <c r="U118" s="11">
        <v>200</v>
      </c>
      <c r="V118" s="11">
        <v>200</v>
      </c>
      <c r="W118" s="11">
        <v>200</v>
      </c>
      <c r="X118" s="11">
        <v>200</v>
      </c>
      <c r="Y118" s="11">
        <v>200</v>
      </c>
      <c r="Z118" s="11">
        <v>200</v>
      </c>
      <c r="AA118" s="11">
        <v>200</v>
      </c>
    </row>
    <row r="119" spans="1:27" x14ac:dyDescent="0.3">
      <c r="C119" s="1"/>
      <c r="D119" s="1"/>
      <c r="E119" t="s">
        <v>65</v>
      </c>
      <c r="F119" t="s">
        <v>145</v>
      </c>
      <c r="H119" s="2">
        <f>H112*H116</f>
        <v>0</v>
      </c>
      <c r="I119" s="2">
        <f t="shared" ref="I119:AA119" si="39">I112*I116</f>
        <v>0</v>
      </c>
      <c r="J119" s="2">
        <f t="shared" si="39"/>
        <v>0</v>
      </c>
      <c r="K119" s="2">
        <f t="shared" si="39"/>
        <v>200</v>
      </c>
      <c r="L119" s="2">
        <f t="shared" si="39"/>
        <v>200</v>
      </c>
      <c r="M119" s="2">
        <f t="shared" si="39"/>
        <v>200</v>
      </c>
      <c r="N119" s="2">
        <f t="shared" si="39"/>
        <v>200</v>
      </c>
      <c r="O119" s="2">
        <f t="shared" si="39"/>
        <v>200</v>
      </c>
      <c r="P119" s="2">
        <f t="shared" si="39"/>
        <v>200</v>
      </c>
      <c r="Q119" s="2">
        <f t="shared" si="39"/>
        <v>200</v>
      </c>
      <c r="R119" s="2">
        <f t="shared" si="39"/>
        <v>200</v>
      </c>
      <c r="S119" s="2">
        <f t="shared" si="39"/>
        <v>200</v>
      </c>
      <c r="T119" s="2">
        <f t="shared" si="39"/>
        <v>200</v>
      </c>
      <c r="U119" s="2">
        <f t="shared" si="39"/>
        <v>200</v>
      </c>
      <c r="V119" s="2">
        <f t="shared" si="39"/>
        <v>200</v>
      </c>
      <c r="W119" s="2">
        <f t="shared" si="39"/>
        <v>200</v>
      </c>
      <c r="X119" s="2">
        <f t="shared" si="39"/>
        <v>200</v>
      </c>
      <c r="Y119" s="2">
        <f t="shared" si="39"/>
        <v>200</v>
      </c>
      <c r="Z119" s="2">
        <f t="shared" si="39"/>
        <v>200</v>
      </c>
      <c r="AA119" s="2">
        <f t="shared" si="39"/>
        <v>200</v>
      </c>
    </row>
    <row r="120" spans="1:27" x14ac:dyDescent="0.3">
      <c r="C120" s="1"/>
      <c r="D120" s="1"/>
      <c r="E120" t="s">
        <v>66</v>
      </c>
      <c r="F120" t="s">
        <v>145</v>
      </c>
      <c r="H120" s="2">
        <f>H112*H117</f>
        <v>0</v>
      </c>
      <c r="I120" s="2">
        <f t="shared" ref="I120:AA120" si="40">I112*I117</f>
        <v>0</v>
      </c>
      <c r="J120" s="2">
        <f t="shared" si="40"/>
        <v>0</v>
      </c>
      <c r="K120" s="2">
        <f t="shared" si="40"/>
        <v>200</v>
      </c>
      <c r="L120" s="2">
        <f t="shared" si="40"/>
        <v>200</v>
      </c>
      <c r="M120" s="2">
        <f t="shared" si="40"/>
        <v>200</v>
      </c>
      <c r="N120" s="2">
        <f t="shared" si="40"/>
        <v>200</v>
      </c>
      <c r="O120" s="2">
        <f t="shared" si="40"/>
        <v>200</v>
      </c>
      <c r="P120" s="2">
        <f t="shared" si="40"/>
        <v>200</v>
      </c>
      <c r="Q120" s="2">
        <f t="shared" si="40"/>
        <v>200</v>
      </c>
      <c r="R120" s="2">
        <f t="shared" si="40"/>
        <v>200</v>
      </c>
      <c r="S120" s="2">
        <f t="shared" si="40"/>
        <v>200</v>
      </c>
      <c r="T120" s="2">
        <f t="shared" si="40"/>
        <v>200</v>
      </c>
      <c r="U120" s="2">
        <f t="shared" si="40"/>
        <v>200</v>
      </c>
      <c r="V120" s="2">
        <f t="shared" si="40"/>
        <v>200</v>
      </c>
      <c r="W120" s="2">
        <f t="shared" si="40"/>
        <v>200</v>
      </c>
      <c r="X120" s="2">
        <f t="shared" si="40"/>
        <v>200</v>
      </c>
      <c r="Y120" s="2">
        <f t="shared" si="40"/>
        <v>200</v>
      </c>
      <c r="Z120" s="2">
        <f t="shared" si="40"/>
        <v>200</v>
      </c>
      <c r="AA120" s="2">
        <f t="shared" si="40"/>
        <v>200</v>
      </c>
    </row>
    <row r="121" spans="1:27" x14ac:dyDescent="0.3">
      <c r="C121" s="1"/>
      <c r="D121" s="1"/>
      <c r="E121" t="s">
        <v>142</v>
      </c>
      <c r="F121" t="s">
        <v>145</v>
      </c>
      <c r="H121" s="2">
        <f>H112*H118</f>
        <v>0</v>
      </c>
      <c r="I121" s="2">
        <f t="shared" ref="I121:AA121" si="41">I112*I118</f>
        <v>0</v>
      </c>
      <c r="J121" s="2">
        <f t="shared" si="41"/>
        <v>0</v>
      </c>
      <c r="K121" s="2">
        <f t="shared" si="41"/>
        <v>200</v>
      </c>
      <c r="L121" s="2">
        <f t="shared" si="41"/>
        <v>200</v>
      </c>
      <c r="M121" s="2">
        <f t="shared" si="41"/>
        <v>200</v>
      </c>
      <c r="N121" s="2">
        <f t="shared" si="41"/>
        <v>200</v>
      </c>
      <c r="O121" s="2">
        <f t="shared" si="41"/>
        <v>200</v>
      </c>
      <c r="P121" s="2">
        <f t="shared" si="41"/>
        <v>200</v>
      </c>
      <c r="Q121" s="2">
        <f t="shared" si="41"/>
        <v>200</v>
      </c>
      <c r="R121" s="2">
        <f t="shared" si="41"/>
        <v>200</v>
      </c>
      <c r="S121" s="2">
        <f t="shared" si="41"/>
        <v>200</v>
      </c>
      <c r="T121" s="2">
        <f t="shared" si="41"/>
        <v>200</v>
      </c>
      <c r="U121" s="2">
        <f t="shared" si="41"/>
        <v>200</v>
      </c>
      <c r="V121" s="2">
        <f t="shared" si="41"/>
        <v>200</v>
      </c>
      <c r="W121" s="2">
        <f t="shared" si="41"/>
        <v>200</v>
      </c>
      <c r="X121" s="2">
        <f t="shared" si="41"/>
        <v>200</v>
      </c>
      <c r="Y121" s="2">
        <f t="shared" si="41"/>
        <v>200</v>
      </c>
      <c r="Z121" s="2">
        <f t="shared" si="41"/>
        <v>200</v>
      </c>
      <c r="AA121" s="2">
        <f t="shared" si="41"/>
        <v>200</v>
      </c>
    </row>
    <row r="122" spans="1:27" x14ac:dyDescent="0.3">
      <c r="A122" s="15">
        <f>'Notes &amp; Assumptions'!A36</f>
        <v>23</v>
      </c>
      <c r="C122" s="1"/>
      <c r="D122" s="1"/>
      <c r="E122" t="s">
        <v>67</v>
      </c>
      <c r="F122" t="s">
        <v>8</v>
      </c>
      <c r="H122" s="12">
        <v>0.03</v>
      </c>
      <c r="I122" s="12">
        <v>0.03</v>
      </c>
      <c r="J122" s="12">
        <v>0.03</v>
      </c>
      <c r="K122" s="12">
        <v>0.03</v>
      </c>
      <c r="L122" s="12">
        <v>0</v>
      </c>
      <c r="M122" s="12">
        <v>0</v>
      </c>
      <c r="N122" s="12">
        <v>0</v>
      </c>
      <c r="O122" s="12">
        <v>0</v>
      </c>
      <c r="P122" s="12">
        <v>0</v>
      </c>
      <c r="Q122" s="12">
        <v>0</v>
      </c>
      <c r="R122" s="12">
        <v>0</v>
      </c>
      <c r="S122" s="12">
        <v>0</v>
      </c>
      <c r="T122" s="12">
        <v>0</v>
      </c>
      <c r="U122" s="12">
        <v>0</v>
      </c>
      <c r="V122" s="12">
        <v>0</v>
      </c>
      <c r="W122" s="12">
        <v>0</v>
      </c>
      <c r="X122" s="12">
        <v>0</v>
      </c>
      <c r="Y122" s="12">
        <v>0</v>
      </c>
      <c r="Z122" s="12">
        <v>0</v>
      </c>
      <c r="AA122" s="12">
        <v>0</v>
      </c>
    </row>
    <row r="123" spans="1:27" x14ac:dyDescent="0.3">
      <c r="A123" s="15">
        <f>'Notes &amp; Assumptions'!A37</f>
        <v>24</v>
      </c>
      <c r="C123" s="1"/>
      <c r="D123" s="1"/>
      <c r="E123" t="s">
        <v>40</v>
      </c>
      <c r="F123" t="s">
        <v>41</v>
      </c>
      <c r="G123" s="11">
        <v>365</v>
      </c>
      <c r="H123" s="2">
        <f>G123*(1+$G$14)*(1+H122)</f>
        <v>383.46899999999999</v>
      </c>
      <c r="I123" s="2">
        <f t="shared" ref="I123:AA123" si="42">H123*(1+$G$14)*(1+I122)</f>
        <v>402.87253140000001</v>
      </c>
      <c r="J123" s="2">
        <f t="shared" si="42"/>
        <v>423.25788148884004</v>
      </c>
      <c r="K123" s="2">
        <f t="shared" si="42"/>
        <v>444.67473029217535</v>
      </c>
      <c r="L123" s="2">
        <f t="shared" si="42"/>
        <v>453.56822489801885</v>
      </c>
      <c r="M123" s="2">
        <f t="shared" si="42"/>
        <v>462.63958939597921</v>
      </c>
      <c r="N123" s="2">
        <f t="shared" si="42"/>
        <v>471.89238118389881</v>
      </c>
      <c r="O123" s="2">
        <f t="shared" si="42"/>
        <v>481.33022880757682</v>
      </c>
      <c r="P123" s="2">
        <f t="shared" si="42"/>
        <v>490.95683338372834</v>
      </c>
      <c r="Q123" s="2">
        <f t="shared" si="42"/>
        <v>500.77597005140291</v>
      </c>
      <c r="R123" s="2">
        <f t="shared" si="42"/>
        <v>510.79148945243099</v>
      </c>
      <c r="S123" s="2">
        <f t="shared" si="42"/>
        <v>521.00731924147965</v>
      </c>
      <c r="T123" s="2">
        <f t="shared" si="42"/>
        <v>531.4274656263093</v>
      </c>
      <c r="U123" s="2">
        <f t="shared" si="42"/>
        <v>542.05601493883546</v>
      </c>
      <c r="V123" s="2">
        <f t="shared" si="42"/>
        <v>552.89713523761213</v>
      </c>
      <c r="W123" s="2">
        <f t="shared" si="42"/>
        <v>563.95507794236437</v>
      </c>
      <c r="X123" s="2">
        <f t="shared" si="42"/>
        <v>575.23417950121166</v>
      </c>
      <c r="Y123" s="2">
        <f t="shared" si="42"/>
        <v>586.73886309123588</v>
      </c>
      <c r="Z123" s="2">
        <f t="shared" si="42"/>
        <v>598.47364035306066</v>
      </c>
      <c r="AA123" s="2">
        <f t="shared" si="42"/>
        <v>610.44311316012192</v>
      </c>
    </row>
    <row r="124" spans="1:27" x14ac:dyDescent="0.3">
      <c r="C124" s="1"/>
      <c r="D124" s="1"/>
      <c r="E124" t="s">
        <v>68</v>
      </c>
      <c r="F124" t="s">
        <v>144</v>
      </c>
      <c r="G124" s="21">
        <v>0.8</v>
      </c>
      <c r="H124" s="22">
        <f>G124*(1+$G$14)*(1+H122)</f>
        <v>0.84048000000000012</v>
      </c>
      <c r="I124" s="22">
        <f t="shared" ref="I124:AA124" si="43">H124*(1+$G$14)*(1+I122)</f>
        <v>0.88300828800000009</v>
      </c>
      <c r="J124" s="22">
        <f t="shared" si="43"/>
        <v>0.92768850737280018</v>
      </c>
      <c r="K124" s="22">
        <f t="shared" si="43"/>
        <v>0.97462954584586392</v>
      </c>
      <c r="L124" s="22">
        <f t="shared" si="43"/>
        <v>0.99412213676278116</v>
      </c>
      <c r="M124" s="22">
        <f t="shared" si="43"/>
        <v>1.0140045794980368</v>
      </c>
      <c r="N124" s="22">
        <f t="shared" si="43"/>
        <v>1.0342846710879976</v>
      </c>
      <c r="O124" s="22">
        <f t="shared" si="43"/>
        <v>1.0549703645097577</v>
      </c>
      <c r="P124" s="22">
        <f t="shared" si="43"/>
        <v>1.0760697717999528</v>
      </c>
      <c r="Q124" s="22">
        <f t="shared" si="43"/>
        <v>1.097591167235952</v>
      </c>
      <c r="R124" s="22">
        <f t="shared" si="43"/>
        <v>1.1195429905806711</v>
      </c>
      <c r="S124" s="22">
        <f t="shared" si="43"/>
        <v>1.1419338503922845</v>
      </c>
      <c r="T124" s="22">
        <f t="shared" si="43"/>
        <v>1.1647725274001302</v>
      </c>
      <c r="U124" s="22">
        <f t="shared" si="43"/>
        <v>1.1880679779481327</v>
      </c>
      <c r="V124" s="22">
        <f t="shared" si="43"/>
        <v>1.2118293375070954</v>
      </c>
      <c r="W124" s="22">
        <f t="shared" si="43"/>
        <v>1.2360659242572374</v>
      </c>
      <c r="X124" s="22">
        <f t="shared" si="43"/>
        <v>1.2607872427423821</v>
      </c>
      <c r="Y124" s="22">
        <f t="shared" si="43"/>
        <v>1.2860029875972296</v>
      </c>
      <c r="Z124" s="22">
        <f t="shared" si="43"/>
        <v>1.3117230473491743</v>
      </c>
      <c r="AA124" s="22">
        <f t="shared" si="43"/>
        <v>1.3379575082961579</v>
      </c>
    </row>
    <row r="125" spans="1:27" x14ac:dyDescent="0.3">
      <c r="C125" s="1"/>
      <c r="D125" s="1"/>
      <c r="E125" t="s">
        <v>69</v>
      </c>
      <c r="F125" t="s">
        <v>144</v>
      </c>
      <c r="G125" s="21">
        <v>1.2</v>
      </c>
      <c r="H125" s="22">
        <f>G125*(1+$G$14)*(1+H122)</f>
        <v>1.2607200000000001</v>
      </c>
      <c r="I125" s="22">
        <f t="shared" ref="I125:AA125" si="44">H125*(1+$G$14)*(1+I122)</f>
        <v>1.3245124320000001</v>
      </c>
      <c r="J125" s="22">
        <f t="shared" si="44"/>
        <v>1.3915327610592003</v>
      </c>
      <c r="K125" s="22">
        <f t="shared" si="44"/>
        <v>1.4619443187687959</v>
      </c>
      <c r="L125" s="22">
        <f t="shared" si="44"/>
        <v>1.4911832051441718</v>
      </c>
      <c r="M125" s="22">
        <f t="shared" si="44"/>
        <v>1.5210068692470553</v>
      </c>
      <c r="N125" s="22">
        <f t="shared" si="44"/>
        <v>1.5514270066319964</v>
      </c>
      <c r="O125" s="22">
        <f t="shared" si="44"/>
        <v>1.5824555467646364</v>
      </c>
      <c r="P125" s="22">
        <f t="shared" si="44"/>
        <v>1.6141046576999292</v>
      </c>
      <c r="Q125" s="22">
        <f t="shared" si="44"/>
        <v>1.6463867508539278</v>
      </c>
      <c r="R125" s="22">
        <f t="shared" si="44"/>
        <v>1.6793144858710065</v>
      </c>
      <c r="S125" s="22">
        <f t="shared" si="44"/>
        <v>1.7129007755884267</v>
      </c>
      <c r="T125" s="22">
        <f t="shared" si="44"/>
        <v>1.7471587911001953</v>
      </c>
      <c r="U125" s="22">
        <f t="shared" si="44"/>
        <v>1.7821019669221994</v>
      </c>
      <c r="V125" s="22">
        <f t="shared" si="44"/>
        <v>1.8177440062606434</v>
      </c>
      <c r="W125" s="22">
        <f t="shared" si="44"/>
        <v>1.8540988863858563</v>
      </c>
      <c r="X125" s="22">
        <f t="shared" si="44"/>
        <v>1.8911808641135734</v>
      </c>
      <c r="Y125" s="22">
        <f t="shared" si="44"/>
        <v>1.9290044813958449</v>
      </c>
      <c r="Z125" s="22">
        <f t="shared" si="44"/>
        <v>1.9675845710237618</v>
      </c>
      <c r="AA125" s="22">
        <f t="shared" si="44"/>
        <v>2.0069362624442371</v>
      </c>
    </row>
    <row r="126" spans="1:27" x14ac:dyDescent="0.3">
      <c r="C126" s="1"/>
      <c r="D126" s="1"/>
      <c r="E126" t="s">
        <v>143</v>
      </c>
      <c r="F126" t="s">
        <v>144</v>
      </c>
      <c r="G126" s="21">
        <v>1.4</v>
      </c>
      <c r="H126" s="22">
        <f>G126*(1+$G$14)*(1+H122)</f>
        <v>1.4708399999999999</v>
      </c>
      <c r="I126" s="22">
        <f t="shared" ref="I126:AA126" si="45">H126*(1+$G$14)*(1+I122)</f>
        <v>1.5452645040000001</v>
      </c>
      <c r="J126" s="22">
        <f t="shared" si="45"/>
        <v>1.6234548879024002</v>
      </c>
      <c r="K126" s="22">
        <f t="shared" si="45"/>
        <v>1.7056017052302617</v>
      </c>
      <c r="L126" s="22">
        <f t="shared" si="45"/>
        <v>1.7397137393348669</v>
      </c>
      <c r="M126" s="22">
        <f t="shared" si="45"/>
        <v>1.7745080141215643</v>
      </c>
      <c r="N126" s="22">
        <f t="shared" si="45"/>
        <v>1.8099981744039957</v>
      </c>
      <c r="O126" s="22">
        <f t="shared" si="45"/>
        <v>1.8461981378920755</v>
      </c>
      <c r="P126" s="22">
        <f t="shared" si="45"/>
        <v>1.883122100649917</v>
      </c>
      <c r="Q126" s="22">
        <f t="shared" si="45"/>
        <v>1.9207845426629153</v>
      </c>
      <c r="R126" s="22">
        <f t="shared" si="45"/>
        <v>1.9592002335161736</v>
      </c>
      <c r="S126" s="22">
        <f t="shared" si="45"/>
        <v>1.9983842381864971</v>
      </c>
      <c r="T126" s="22">
        <f t="shared" si="45"/>
        <v>2.0383519229502269</v>
      </c>
      <c r="U126" s="22">
        <f t="shared" si="45"/>
        <v>2.0791189614092316</v>
      </c>
      <c r="V126" s="22">
        <f t="shared" si="45"/>
        <v>2.1207013406374164</v>
      </c>
      <c r="W126" s="22">
        <f t="shared" si="45"/>
        <v>2.1631153674501649</v>
      </c>
      <c r="X126" s="22">
        <f t="shared" si="45"/>
        <v>2.2063776747991684</v>
      </c>
      <c r="Y126" s="22">
        <f t="shared" si="45"/>
        <v>2.2505052282951516</v>
      </c>
      <c r="Z126" s="22">
        <f t="shared" si="45"/>
        <v>2.2955153328610547</v>
      </c>
      <c r="AA126" s="22">
        <f t="shared" si="45"/>
        <v>2.3414256395182758</v>
      </c>
    </row>
    <row r="127" spans="1:27" x14ac:dyDescent="0.3">
      <c r="C127" s="1"/>
      <c r="D127" s="1"/>
    </row>
    <row r="128" spans="1:27" x14ac:dyDescent="0.3">
      <c r="C128" s="1"/>
      <c r="D128" s="1"/>
      <c r="E128" t="s">
        <v>73</v>
      </c>
      <c r="F128" t="s">
        <v>59</v>
      </c>
      <c r="H128" s="2">
        <f>SUM(H119:H121)/1000</f>
        <v>0</v>
      </c>
      <c r="I128" s="2">
        <f t="shared" ref="I128:AA128" si="46">SUM(I119:I121)/1000</f>
        <v>0</v>
      </c>
      <c r="J128" s="2">
        <f t="shared" si="46"/>
        <v>0</v>
      </c>
      <c r="K128" s="2">
        <f t="shared" si="46"/>
        <v>0.6</v>
      </c>
      <c r="L128" s="2">
        <f t="shared" si="46"/>
        <v>0.6</v>
      </c>
      <c r="M128" s="2">
        <f t="shared" si="46"/>
        <v>0.6</v>
      </c>
      <c r="N128" s="2">
        <f t="shared" si="46"/>
        <v>0.6</v>
      </c>
      <c r="O128" s="2">
        <f t="shared" si="46"/>
        <v>0.6</v>
      </c>
      <c r="P128" s="2">
        <f t="shared" si="46"/>
        <v>0.6</v>
      </c>
      <c r="Q128" s="2">
        <f t="shared" si="46"/>
        <v>0.6</v>
      </c>
      <c r="R128" s="2">
        <f t="shared" si="46"/>
        <v>0.6</v>
      </c>
      <c r="S128" s="2">
        <f t="shared" si="46"/>
        <v>0.6</v>
      </c>
      <c r="T128" s="2">
        <f t="shared" si="46"/>
        <v>0.6</v>
      </c>
      <c r="U128" s="2">
        <f t="shared" si="46"/>
        <v>0.6</v>
      </c>
      <c r="V128" s="2">
        <f t="shared" si="46"/>
        <v>0.6</v>
      </c>
      <c r="W128" s="2">
        <f t="shared" si="46"/>
        <v>0.6</v>
      </c>
      <c r="X128" s="2">
        <f t="shared" si="46"/>
        <v>0.6</v>
      </c>
      <c r="Y128" s="2">
        <f t="shared" si="46"/>
        <v>0.6</v>
      </c>
      <c r="Z128" s="2">
        <f t="shared" si="46"/>
        <v>0.6</v>
      </c>
      <c r="AA128" s="2">
        <f t="shared" si="46"/>
        <v>0.6</v>
      </c>
    </row>
    <row r="129" spans="1:27" x14ac:dyDescent="0.3">
      <c r="C129" s="1"/>
      <c r="D129" s="1"/>
      <c r="E129" t="s">
        <v>74</v>
      </c>
      <c r="F129" t="s">
        <v>7</v>
      </c>
      <c r="H129" s="2">
        <f>H112*H123+H119*H124+H120*H125+H121*H126</f>
        <v>0</v>
      </c>
      <c r="I129" s="2">
        <f t="shared" ref="I129:AA129" si="47">I112*I123+I119*I124+I120*I125+I121*I126</f>
        <v>0</v>
      </c>
      <c r="J129" s="2">
        <f t="shared" si="47"/>
        <v>0</v>
      </c>
      <c r="K129" s="2">
        <f t="shared" si="47"/>
        <v>1273.1098442611597</v>
      </c>
      <c r="L129" s="2">
        <f t="shared" si="47"/>
        <v>1298.5720411463828</v>
      </c>
      <c r="M129" s="2">
        <f t="shared" si="47"/>
        <v>1324.5434819693105</v>
      </c>
      <c r="N129" s="2">
        <f t="shared" si="47"/>
        <v>1351.0343516086969</v>
      </c>
      <c r="O129" s="2">
        <f t="shared" si="47"/>
        <v>1378.0550386408706</v>
      </c>
      <c r="P129" s="2">
        <f t="shared" si="47"/>
        <v>1405.616139413688</v>
      </c>
      <c r="Q129" s="2">
        <f t="shared" si="47"/>
        <v>1433.728462201962</v>
      </c>
      <c r="R129" s="2">
        <f t="shared" si="47"/>
        <v>1462.4030314460013</v>
      </c>
      <c r="S129" s="2">
        <f t="shared" si="47"/>
        <v>1491.6510920749213</v>
      </c>
      <c r="T129" s="2">
        <f t="shared" si="47"/>
        <v>1521.4841139164198</v>
      </c>
      <c r="U129" s="2">
        <f t="shared" si="47"/>
        <v>1551.9137961947481</v>
      </c>
      <c r="V129" s="2">
        <f t="shared" si="47"/>
        <v>1582.9520721186432</v>
      </c>
      <c r="W129" s="2">
        <f t="shared" si="47"/>
        <v>1614.6111135610161</v>
      </c>
      <c r="X129" s="2">
        <f t="shared" si="47"/>
        <v>1646.9033358322365</v>
      </c>
      <c r="Y129" s="2">
        <f t="shared" si="47"/>
        <v>1679.841402548881</v>
      </c>
      <c r="Z129" s="2">
        <f t="shared" si="47"/>
        <v>1713.4382305998588</v>
      </c>
      <c r="AA129" s="2">
        <f t="shared" si="47"/>
        <v>1747.7069952118561</v>
      </c>
    </row>
    <row r="130" spans="1:27" x14ac:dyDescent="0.3">
      <c r="C130" s="1"/>
      <c r="D130" s="1"/>
    </row>
    <row r="131" spans="1:27" x14ac:dyDescent="0.3">
      <c r="C131" s="1"/>
      <c r="D131" s="3" t="s">
        <v>75</v>
      </c>
    </row>
    <row r="132" spans="1:27" x14ac:dyDescent="0.3">
      <c r="A132" s="15">
        <f>'Notes &amp; Assumptions'!A38</f>
        <v>25</v>
      </c>
      <c r="C132" s="1"/>
      <c r="D132" s="1"/>
      <c r="E132" t="s">
        <v>88</v>
      </c>
      <c r="F132" t="s">
        <v>3</v>
      </c>
      <c r="H132" s="11">
        <v>0</v>
      </c>
      <c r="I132" s="11">
        <v>2</v>
      </c>
      <c r="J132" s="11">
        <v>4</v>
      </c>
      <c r="K132" s="11">
        <v>6</v>
      </c>
      <c r="L132" s="11">
        <v>0</v>
      </c>
      <c r="M132" s="11">
        <v>0</v>
      </c>
      <c r="N132" s="11">
        <v>0</v>
      </c>
      <c r="O132" s="11">
        <v>0</v>
      </c>
      <c r="P132" s="11">
        <v>0</v>
      </c>
      <c r="Q132" s="11">
        <v>0</v>
      </c>
      <c r="R132" s="11">
        <v>0</v>
      </c>
      <c r="S132" s="11">
        <v>0</v>
      </c>
      <c r="T132" s="11">
        <v>0</v>
      </c>
      <c r="U132" s="11">
        <v>0</v>
      </c>
      <c r="V132" s="11">
        <v>0</v>
      </c>
    </row>
    <row r="133" spans="1:27" x14ac:dyDescent="0.3">
      <c r="C133" s="1"/>
      <c r="D133" s="1"/>
      <c r="E133" t="s">
        <v>61</v>
      </c>
      <c r="F133" t="s">
        <v>3</v>
      </c>
      <c r="H133" s="2">
        <f>G133+H132</f>
        <v>0</v>
      </c>
      <c r="I133" s="2">
        <f t="shared" ref="I133:AA133" si="48">H133+I132</f>
        <v>2</v>
      </c>
      <c r="J133" s="2">
        <f t="shared" si="48"/>
        <v>6</v>
      </c>
      <c r="K133" s="2">
        <f t="shared" si="48"/>
        <v>12</v>
      </c>
      <c r="L133" s="2">
        <f t="shared" si="48"/>
        <v>12</v>
      </c>
      <c r="M133" s="2">
        <f t="shared" si="48"/>
        <v>12</v>
      </c>
      <c r="N133" s="2">
        <f t="shared" si="48"/>
        <v>12</v>
      </c>
      <c r="O133" s="2">
        <f t="shared" si="48"/>
        <v>12</v>
      </c>
      <c r="P133" s="2">
        <f t="shared" si="48"/>
        <v>12</v>
      </c>
      <c r="Q133" s="2">
        <f t="shared" si="48"/>
        <v>12</v>
      </c>
      <c r="R133" s="2">
        <f t="shared" si="48"/>
        <v>12</v>
      </c>
      <c r="S133" s="2">
        <f t="shared" si="48"/>
        <v>12</v>
      </c>
      <c r="T133" s="2">
        <f t="shared" si="48"/>
        <v>12</v>
      </c>
      <c r="U133" s="2">
        <f t="shared" si="48"/>
        <v>12</v>
      </c>
      <c r="V133" s="2">
        <f t="shared" si="48"/>
        <v>12</v>
      </c>
      <c r="W133" s="2">
        <f t="shared" si="48"/>
        <v>12</v>
      </c>
      <c r="X133" s="2">
        <f t="shared" si="48"/>
        <v>12</v>
      </c>
      <c r="Y133" s="2">
        <f t="shared" si="48"/>
        <v>12</v>
      </c>
      <c r="Z133" s="2">
        <f t="shared" si="48"/>
        <v>12</v>
      </c>
      <c r="AA133" s="2">
        <f t="shared" si="48"/>
        <v>12</v>
      </c>
    </row>
    <row r="134" spans="1:27" x14ac:dyDescent="0.3">
      <c r="A134" s="15">
        <f>'Notes &amp; Assumptions'!A39</f>
        <v>26</v>
      </c>
      <c r="C134" s="1"/>
      <c r="D134" s="1"/>
      <c r="E134" t="s">
        <v>62</v>
      </c>
      <c r="F134" t="s">
        <v>3</v>
      </c>
      <c r="G134" s="11">
        <v>1</v>
      </c>
    </row>
    <row r="135" spans="1:27" x14ac:dyDescent="0.3">
      <c r="C135" s="1"/>
      <c r="D135" s="1"/>
      <c r="E135" t="s">
        <v>89</v>
      </c>
      <c r="F135" t="s">
        <v>3</v>
      </c>
      <c r="H135">
        <f>H132*$G134</f>
        <v>0</v>
      </c>
      <c r="I135">
        <f t="shared" ref="I135:AA135" si="49">I132*$G134</f>
        <v>2</v>
      </c>
      <c r="J135">
        <f t="shared" si="49"/>
        <v>4</v>
      </c>
      <c r="K135">
        <f t="shared" si="49"/>
        <v>6</v>
      </c>
      <c r="L135">
        <f t="shared" si="49"/>
        <v>0</v>
      </c>
      <c r="M135">
        <f t="shared" si="49"/>
        <v>0</v>
      </c>
      <c r="N135">
        <f t="shared" si="49"/>
        <v>0</v>
      </c>
      <c r="O135">
        <f t="shared" si="49"/>
        <v>0</v>
      </c>
      <c r="P135">
        <f t="shared" si="49"/>
        <v>0</v>
      </c>
      <c r="Q135">
        <f t="shared" si="49"/>
        <v>0</v>
      </c>
      <c r="R135">
        <f t="shared" si="49"/>
        <v>0</v>
      </c>
      <c r="S135">
        <f t="shared" si="49"/>
        <v>0</v>
      </c>
      <c r="T135">
        <f t="shared" si="49"/>
        <v>0</v>
      </c>
      <c r="U135">
        <f t="shared" si="49"/>
        <v>0</v>
      </c>
      <c r="V135">
        <f t="shared" si="49"/>
        <v>0</v>
      </c>
      <c r="W135">
        <f t="shared" si="49"/>
        <v>0</v>
      </c>
      <c r="X135">
        <f t="shared" si="49"/>
        <v>0</v>
      </c>
      <c r="Y135">
        <f t="shared" si="49"/>
        <v>0</v>
      </c>
      <c r="Z135">
        <f t="shared" si="49"/>
        <v>0</v>
      </c>
      <c r="AA135">
        <f t="shared" si="49"/>
        <v>0</v>
      </c>
    </row>
    <row r="136" spans="1:27" x14ac:dyDescent="0.3">
      <c r="C136" s="1"/>
      <c r="D136" s="1"/>
      <c r="E136" t="s">
        <v>90</v>
      </c>
      <c r="F136" t="s">
        <v>3</v>
      </c>
      <c r="H136">
        <f>H133*$G134</f>
        <v>0</v>
      </c>
      <c r="I136">
        <f t="shared" ref="I136:AA136" si="50">I133*$G134</f>
        <v>2</v>
      </c>
      <c r="J136">
        <f t="shared" si="50"/>
        <v>6</v>
      </c>
      <c r="K136">
        <f t="shared" si="50"/>
        <v>12</v>
      </c>
      <c r="L136">
        <f t="shared" si="50"/>
        <v>12</v>
      </c>
      <c r="M136">
        <f t="shared" si="50"/>
        <v>12</v>
      </c>
      <c r="N136">
        <f t="shared" si="50"/>
        <v>12</v>
      </c>
      <c r="O136">
        <f t="shared" si="50"/>
        <v>12</v>
      </c>
      <c r="P136">
        <f t="shared" si="50"/>
        <v>12</v>
      </c>
      <c r="Q136">
        <f t="shared" si="50"/>
        <v>12</v>
      </c>
      <c r="R136">
        <f t="shared" si="50"/>
        <v>12</v>
      </c>
      <c r="S136">
        <f t="shared" si="50"/>
        <v>12</v>
      </c>
      <c r="T136">
        <f t="shared" si="50"/>
        <v>12</v>
      </c>
      <c r="U136">
        <f t="shared" si="50"/>
        <v>12</v>
      </c>
      <c r="V136">
        <f t="shared" si="50"/>
        <v>12</v>
      </c>
      <c r="W136">
        <f t="shared" si="50"/>
        <v>12</v>
      </c>
      <c r="X136">
        <f t="shared" si="50"/>
        <v>12</v>
      </c>
      <c r="Y136">
        <f t="shared" si="50"/>
        <v>12</v>
      </c>
      <c r="Z136">
        <f t="shared" si="50"/>
        <v>12</v>
      </c>
      <c r="AA136">
        <f t="shared" si="50"/>
        <v>12</v>
      </c>
    </row>
    <row r="137" spans="1:27" x14ac:dyDescent="0.3">
      <c r="A137" s="15">
        <f>'Notes &amp; Assumptions'!A40</f>
        <v>27</v>
      </c>
      <c r="C137" s="1"/>
      <c r="D137" s="1"/>
      <c r="E137" t="s">
        <v>63</v>
      </c>
      <c r="F137" t="s">
        <v>43</v>
      </c>
      <c r="H137" s="11">
        <v>200</v>
      </c>
      <c r="I137" s="11">
        <v>200</v>
      </c>
      <c r="J137" s="11">
        <v>200</v>
      </c>
      <c r="K137" s="11">
        <v>200</v>
      </c>
      <c r="L137" s="11">
        <v>200</v>
      </c>
      <c r="M137" s="11">
        <v>200</v>
      </c>
      <c r="N137" s="11">
        <v>200</v>
      </c>
      <c r="O137" s="11">
        <v>200</v>
      </c>
      <c r="P137" s="11">
        <v>200</v>
      </c>
      <c r="Q137" s="11">
        <v>200</v>
      </c>
      <c r="R137" s="11">
        <v>200</v>
      </c>
      <c r="S137" s="11">
        <v>200</v>
      </c>
      <c r="T137" s="11">
        <v>200</v>
      </c>
      <c r="U137" s="11">
        <v>200</v>
      </c>
      <c r="V137" s="11">
        <v>200</v>
      </c>
      <c r="W137" s="11">
        <v>200</v>
      </c>
      <c r="X137" s="11">
        <v>200</v>
      </c>
      <c r="Y137" s="11">
        <v>200</v>
      </c>
      <c r="Z137" s="11">
        <v>200</v>
      </c>
      <c r="AA137" s="11">
        <v>200</v>
      </c>
    </row>
    <row r="138" spans="1:27" x14ac:dyDescent="0.3">
      <c r="C138" s="1"/>
      <c r="D138" s="1"/>
      <c r="E138" t="s">
        <v>64</v>
      </c>
      <c r="F138" t="s">
        <v>43</v>
      </c>
      <c r="H138" s="11">
        <v>50</v>
      </c>
      <c r="I138" s="11">
        <v>50</v>
      </c>
      <c r="J138" s="11">
        <v>50</v>
      </c>
      <c r="K138" s="11">
        <v>50</v>
      </c>
      <c r="L138" s="11">
        <v>50</v>
      </c>
      <c r="M138" s="11">
        <v>50</v>
      </c>
      <c r="N138" s="11">
        <v>50</v>
      </c>
      <c r="O138" s="11">
        <v>50</v>
      </c>
      <c r="P138" s="11">
        <v>50</v>
      </c>
      <c r="Q138" s="11">
        <v>50</v>
      </c>
      <c r="R138" s="11">
        <v>50</v>
      </c>
      <c r="S138" s="11">
        <v>50</v>
      </c>
      <c r="T138" s="11">
        <v>50</v>
      </c>
      <c r="U138" s="11">
        <v>50</v>
      </c>
      <c r="V138" s="11">
        <v>50</v>
      </c>
      <c r="W138" s="11">
        <v>50</v>
      </c>
      <c r="X138" s="11">
        <v>50</v>
      </c>
      <c r="Y138" s="11">
        <v>50</v>
      </c>
      <c r="Z138" s="11">
        <v>50</v>
      </c>
      <c r="AA138" s="11">
        <v>50</v>
      </c>
    </row>
    <row r="139" spans="1:27" x14ac:dyDescent="0.3">
      <c r="A139" s="15">
        <f>'Notes &amp; Assumptions'!A41</f>
        <v>28</v>
      </c>
      <c r="C139" s="1"/>
      <c r="D139" s="1"/>
      <c r="E139" t="s">
        <v>141</v>
      </c>
      <c r="F139" t="s">
        <v>43</v>
      </c>
      <c r="H139" s="11">
        <v>200</v>
      </c>
      <c r="I139" s="11">
        <v>200</v>
      </c>
      <c r="J139" s="11">
        <v>200</v>
      </c>
      <c r="K139" s="11">
        <v>200</v>
      </c>
      <c r="L139" s="11">
        <v>200</v>
      </c>
      <c r="M139" s="11">
        <v>200</v>
      </c>
      <c r="N139" s="11">
        <v>200</v>
      </c>
      <c r="O139" s="11">
        <v>200</v>
      </c>
      <c r="P139" s="11">
        <v>200</v>
      </c>
      <c r="Q139" s="11">
        <v>200</v>
      </c>
      <c r="R139" s="11">
        <v>200</v>
      </c>
      <c r="S139" s="11">
        <v>200</v>
      </c>
      <c r="T139" s="11">
        <v>200</v>
      </c>
      <c r="U139" s="11">
        <v>200</v>
      </c>
      <c r="V139" s="11">
        <v>200</v>
      </c>
      <c r="W139" s="11">
        <v>200</v>
      </c>
      <c r="X139" s="11">
        <v>200</v>
      </c>
      <c r="Y139" s="11">
        <v>200</v>
      </c>
      <c r="Z139" s="11">
        <v>200</v>
      </c>
      <c r="AA139" s="11">
        <v>200</v>
      </c>
    </row>
    <row r="140" spans="1:27" x14ac:dyDescent="0.3">
      <c r="C140" s="1"/>
      <c r="D140" s="1"/>
      <c r="E140" t="s">
        <v>65</v>
      </c>
      <c r="F140" t="s">
        <v>145</v>
      </c>
      <c r="H140" s="2">
        <f>H133*H137</f>
        <v>0</v>
      </c>
      <c r="I140" s="2">
        <f t="shared" ref="I140:AA140" si="51">I133*I137</f>
        <v>400</v>
      </c>
      <c r="J140" s="2">
        <f t="shared" si="51"/>
        <v>1200</v>
      </c>
      <c r="K140" s="2">
        <f t="shared" si="51"/>
        <v>2400</v>
      </c>
      <c r="L140" s="2">
        <f t="shared" si="51"/>
        <v>2400</v>
      </c>
      <c r="M140" s="2">
        <f t="shared" si="51"/>
        <v>2400</v>
      </c>
      <c r="N140" s="2">
        <f t="shared" si="51"/>
        <v>2400</v>
      </c>
      <c r="O140" s="2">
        <f t="shared" si="51"/>
        <v>2400</v>
      </c>
      <c r="P140" s="2">
        <f t="shared" si="51"/>
        <v>2400</v>
      </c>
      <c r="Q140" s="2">
        <f t="shared" si="51"/>
        <v>2400</v>
      </c>
      <c r="R140" s="2">
        <f t="shared" si="51"/>
        <v>2400</v>
      </c>
      <c r="S140" s="2">
        <f t="shared" si="51"/>
        <v>2400</v>
      </c>
      <c r="T140" s="2">
        <f t="shared" si="51"/>
        <v>2400</v>
      </c>
      <c r="U140" s="2">
        <f t="shared" si="51"/>
        <v>2400</v>
      </c>
      <c r="V140" s="2">
        <f t="shared" si="51"/>
        <v>2400</v>
      </c>
      <c r="W140" s="2">
        <f t="shared" si="51"/>
        <v>2400</v>
      </c>
      <c r="X140" s="2">
        <f t="shared" si="51"/>
        <v>2400</v>
      </c>
      <c r="Y140" s="2">
        <f t="shared" si="51"/>
        <v>2400</v>
      </c>
      <c r="Z140" s="2">
        <f t="shared" si="51"/>
        <v>2400</v>
      </c>
      <c r="AA140" s="2">
        <f t="shared" si="51"/>
        <v>2400</v>
      </c>
    </row>
    <row r="141" spans="1:27" x14ac:dyDescent="0.3">
      <c r="C141" s="1"/>
      <c r="D141" s="1"/>
      <c r="E141" t="s">
        <v>66</v>
      </c>
      <c r="F141" t="s">
        <v>145</v>
      </c>
      <c r="H141" s="2">
        <f>H133*H138</f>
        <v>0</v>
      </c>
      <c r="I141" s="2">
        <f t="shared" ref="I141:AA141" si="52">I133*I138</f>
        <v>100</v>
      </c>
      <c r="J141" s="2">
        <f t="shared" si="52"/>
        <v>300</v>
      </c>
      <c r="K141" s="2">
        <f t="shared" si="52"/>
        <v>600</v>
      </c>
      <c r="L141" s="2">
        <f t="shared" si="52"/>
        <v>600</v>
      </c>
      <c r="M141" s="2">
        <f t="shared" si="52"/>
        <v>600</v>
      </c>
      <c r="N141" s="2">
        <f t="shared" si="52"/>
        <v>600</v>
      </c>
      <c r="O141" s="2">
        <f t="shared" si="52"/>
        <v>600</v>
      </c>
      <c r="P141" s="2">
        <f t="shared" si="52"/>
        <v>600</v>
      </c>
      <c r="Q141" s="2">
        <f t="shared" si="52"/>
        <v>600</v>
      </c>
      <c r="R141" s="2">
        <f t="shared" si="52"/>
        <v>600</v>
      </c>
      <c r="S141" s="2">
        <f t="shared" si="52"/>
        <v>600</v>
      </c>
      <c r="T141" s="2">
        <f t="shared" si="52"/>
        <v>600</v>
      </c>
      <c r="U141" s="2">
        <f t="shared" si="52"/>
        <v>600</v>
      </c>
      <c r="V141" s="2">
        <f t="shared" si="52"/>
        <v>600</v>
      </c>
      <c r="W141" s="2">
        <f t="shared" si="52"/>
        <v>600</v>
      </c>
      <c r="X141" s="2">
        <f t="shared" si="52"/>
        <v>600</v>
      </c>
      <c r="Y141" s="2">
        <f t="shared" si="52"/>
        <v>600</v>
      </c>
      <c r="Z141" s="2">
        <f t="shared" si="52"/>
        <v>600</v>
      </c>
      <c r="AA141" s="2">
        <f t="shared" si="52"/>
        <v>600</v>
      </c>
    </row>
    <row r="142" spans="1:27" x14ac:dyDescent="0.3">
      <c r="C142" s="1"/>
      <c r="D142" s="1"/>
      <c r="E142" t="s">
        <v>142</v>
      </c>
      <c r="F142" t="s">
        <v>145</v>
      </c>
      <c r="H142" s="2">
        <f>H133*H139</f>
        <v>0</v>
      </c>
      <c r="I142" s="2">
        <f t="shared" ref="I142:AA142" si="53">I133*I139</f>
        <v>400</v>
      </c>
      <c r="J142" s="2">
        <f t="shared" si="53"/>
        <v>1200</v>
      </c>
      <c r="K142" s="2">
        <f t="shared" si="53"/>
        <v>2400</v>
      </c>
      <c r="L142" s="2">
        <f t="shared" si="53"/>
        <v>2400</v>
      </c>
      <c r="M142" s="2">
        <f t="shared" si="53"/>
        <v>2400</v>
      </c>
      <c r="N142" s="2">
        <f t="shared" si="53"/>
        <v>2400</v>
      </c>
      <c r="O142" s="2">
        <f t="shared" si="53"/>
        <v>2400</v>
      </c>
      <c r="P142" s="2">
        <f t="shared" si="53"/>
        <v>2400</v>
      </c>
      <c r="Q142" s="2">
        <f t="shared" si="53"/>
        <v>2400</v>
      </c>
      <c r="R142" s="2">
        <f t="shared" si="53"/>
        <v>2400</v>
      </c>
      <c r="S142" s="2">
        <f t="shared" si="53"/>
        <v>2400</v>
      </c>
      <c r="T142" s="2">
        <f t="shared" si="53"/>
        <v>2400</v>
      </c>
      <c r="U142" s="2">
        <f t="shared" si="53"/>
        <v>2400</v>
      </c>
      <c r="V142" s="2">
        <f t="shared" si="53"/>
        <v>2400</v>
      </c>
      <c r="W142" s="2">
        <f t="shared" si="53"/>
        <v>2400</v>
      </c>
      <c r="X142" s="2">
        <f t="shared" si="53"/>
        <v>2400</v>
      </c>
      <c r="Y142" s="2">
        <f t="shared" si="53"/>
        <v>2400</v>
      </c>
      <c r="Z142" s="2">
        <f t="shared" si="53"/>
        <v>2400</v>
      </c>
      <c r="AA142" s="2">
        <f t="shared" si="53"/>
        <v>2400</v>
      </c>
    </row>
    <row r="143" spans="1:27" x14ac:dyDescent="0.3">
      <c r="A143" s="15">
        <f>'Notes &amp; Assumptions'!A42</f>
        <v>29</v>
      </c>
      <c r="C143" s="1"/>
      <c r="D143" s="1"/>
      <c r="E143" t="s">
        <v>67</v>
      </c>
      <c r="F143" t="s">
        <v>8</v>
      </c>
      <c r="H143" s="12">
        <v>0.03</v>
      </c>
      <c r="I143" s="12">
        <v>0.03</v>
      </c>
      <c r="J143" s="12">
        <v>0.03</v>
      </c>
      <c r="K143" s="12">
        <v>0.03</v>
      </c>
      <c r="L143" s="12">
        <v>0</v>
      </c>
      <c r="M143" s="12">
        <v>0</v>
      </c>
      <c r="N143" s="12">
        <v>0</v>
      </c>
      <c r="O143" s="12">
        <v>0</v>
      </c>
      <c r="P143" s="12">
        <v>0</v>
      </c>
      <c r="Q143" s="12">
        <v>0</v>
      </c>
      <c r="R143" s="12">
        <v>0</v>
      </c>
      <c r="S143" s="12">
        <v>0</v>
      </c>
      <c r="T143" s="12">
        <v>0</v>
      </c>
      <c r="U143" s="12">
        <v>0</v>
      </c>
      <c r="V143" s="12">
        <v>0</v>
      </c>
      <c r="W143" s="12">
        <v>0</v>
      </c>
      <c r="X143" s="12">
        <v>0</v>
      </c>
      <c r="Y143" s="12">
        <v>0</v>
      </c>
      <c r="Z143" s="12">
        <v>0</v>
      </c>
      <c r="AA143" s="12">
        <v>0</v>
      </c>
    </row>
    <row r="144" spans="1:27" x14ac:dyDescent="0.3">
      <c r="A144" s="15">
        <f>'Notes &amp; Assumptions'!A43</f>
        <v>30</v>
      </c>
      <c r="C144" s="1"/>
      <c r="D144" s="1"/>
      <c r="E144" t="s">
        <v>40</v>
      </c>
      <c r="F144" t="s">
        <v>41</v>
      </c>
      <c r="G144" s="11">
        <v>365</v>
      </c>
      <c r="H144" s="2">
        <f>G144*(1+$G$14)*(1+H143)</f>
        <v>383.46899999999999</v>
      </c>
      <c r="I144" s="2">
        <f t="shared" ref="I144:AA144" si="54">H144*(1+$G$14)*(1+I143)</f>
        <v>402.87253140000001</v>
      </c>
      <c r="J144" s="2">
        <f t="shared" si="54"/>
        <v>423.25788148884004</v>
      </c>
      <c r="K144" s="2">
        <f t="shared" si="54"/>
        <v>444.67473029217535</v>
      </c>
      <c r="L144" s="2">
        <f t="shared" si="54"/>
        <v>453.56822489801885</v>
      </c>
      <c r="M144" s="2">
        <f t="shared" si="54"/>
        <v>462.63958939597921</v>
      </c>
      <c r="N144" s="2">
        <f t="shared" si="54"/>
        <v>471.89238118389881</v>
      </c>
      <c r="O144" s="2">
        <f t="shared" si="54"/>
        <v>481.33022880757682</v>
      </c>
      <c r="P144" s="2">
        <f t="shared" si="54"/>
        <v>490.95683338372834</v>
      </c>
      <c r="Q144" s="2">
        <f t="shared" si="54"/>
        <v>500.77597005140291</v>
      </c>
      <c r="R144" s="2">
        <f t="shared" si="54"/>
        <v>510.79148945243099</v>
      </c>
      <c r="S144" s="2">
        <f t="shared" si="54"/>
        <v>521.00731924147965</v>
      </c>
      <c r="T144" s="2">
        <f t="shared" si="54"/>
        <v>531.4274656263093</v>
      </c>
      <c r="U144" s="2">
        <f t="shared" si="54"/>
        <v>542.05601493883546</v>
      </c>
      <c r="V144" s="2">
        <f t="shared" si="54"/>
        <v>552.89713523761213</v>
      </c>
      <c r="W144" s="2">
        <f t="shared" si="54"/>
        <v>563.95507794236437</v>
      </c>
      <c r="X144" s="2">
        <f t="shared" si="54"/>
        <v>575.23417950121166</v>
      </c>
      <c r="Y144" s="2">
        <f t="shared" si="54"/>
        <v>586.73886309123588</v>
      </c>
      <c r="Z144" s="2">
        <f t="shared" si="54"/>
        <v>598.47364035306066</v>
      </c>
      <c r="AA144" s="2">
        <f t="shared" si="54"/>
        <v>610.44311316012192</v>
      </c>
    </row>
    <row r="145" spans="1:27" x14ac:dyDescent="0.3">
      <c r="C145" s="1"/>
      <c r="D145" s="1"/>
      <c r="E145" t="s">
        <v>68</v>
      </c>
      <c r="F145" t="s">
        <v>144</v>
      </c>
      <c r="G145" s="21">
        <v>0.8</v>
      </c>
      <c r="H145" s="22">
        <f>G145*(1+$G$14)*(1+H143)</f>
        <v>0.84048000000000012</v>
      </c>
      <c r="I145" s="22">
        <f t="shared" ref="I145:AA145" si="55">H145*(1+$G$14)*(1+I143)</f>
        <v>0.88300828800000009</v>
      </c>
      <c r="J145" s="22">
        <f t="shared" si="55"/>
        <v>0.92768850737280018</v>
      </c>
      <c r="K145" s="22">
        <f t="shared" si="55"/>
        <v>0.97462954584586392</v>
      </c>
      <c r="L145" s="22">
        <f t="shared" si="55"/>
        <v>0.99412213676278116</v>
      </c>
      <c r="M145" s="22">
        <f t="shared" si="55"/>
        <v>1.0140045794980368</v>
      </c>
      <c r="N145" s="22">
        <f t="shared" si="55"/>
        <v>1.0342846710879976</v>
      </c>
      <c r="O145" s="22">
        <f t="shared" si="55"/>
        <v>1.0549703645097577</v>
      </c>
      <c r="P145" s="22">
        <f t="shared" si="55"/>
        <v>1.0760697717999528</v>
      </c>
      <c r="Q145" s="22">
        <f t="shared" si="55"/>
        <v>1.097591167235952</v>
      </c>
      <c r="R145" s="22">
        <f t="shared" si="55"/>
        <v>1.1195429905806711</v>
      </c>
      <c r="S145" s="22">
        <f t="shared" si="55"/>
        <v>1.1419338503922845</v>
      </c>
      <c r="T145" s="22">
        <f t="shared" si="55"/>
        <v>1.1647725274001302</v>
      </c>
      <c r="U145" s="22">
        <f t="shared" si="55"/>
        <v>1.1880679779481327</v>
      </c>
      <c r="V145" s="22">
        <f t="shared" si="55"/>
        <v>1.2118293375070954</v>
      </c>
      <c r="W145" s="22">
        <f t="shared" si="55"/>
        <v>1.2360659242572374</v>
      </c>
      <c r="X145" s="22">
        <f t="shared" si="55"/>
        <v>1.2607872427423821</v>
      </c>
      <c r="Y145" s="22">
        <f t="shared" si="55"/>
        <v>1.2860029875972296</v>
      </c>
      <c r="Z145" s="22">
        <f t="shared" si="55"/>
        <v>1.3117230473491743</v>
      </c>
      <c r="AA145" s="22">
        <f t="shared" si="55"/>
        <v>1.3379575082961579</v>
      </c>
    </row>
    <row r="146" spans="1:27" x14ac:dyDescent="0.3">
      <c r="C146" s="1"/>
      <c r="D146" s="1"/>
      <c r="E146" t="s">
        <v>69</v>
      </c>
      <c r="F146" t="s">
        <v>144</v>
      </c>
      <c r="G146" s="21">
        <v>1.2</v>
      </c>
      <c r="H146" s="22">
        <f>G146*(1+$G$14)*(1+H143)</f>
        <v>1.2607200000000001</v>
      </c>
      <c r="I146" s="22">
        <f t="shared" ref="I146:AA146" si="56">H146*(1+$G$14)*(1+I143)</f>
        <v>1.3245124320000001</v>
      </c>
      <c r="J146" s="22">
        <f t="shared" si="56"/>
        <v>1.3915327610592003</v>
      </c>
      <c r="K146" s="22">
        <f t="shared" si="56"/>
        <v>1.4619443187687959</v>
      </c>
      <c r="L146" s="22">
        <f t="shared" si="56"/>
        <v>1.4911832051441718</v>
      </c>
      <c r="M146" s="22">
        <f t="shared" si="56"/>
        <v>1.5210068692470553</v>
      </c>
      <c r="N146" s="22">
        <f t="shared" si="56"/>
        <v>1.5514270066319964</v>
      </c>
      <c r="O146" s="22">
        <f t="shared" si="56"/>
        <v>1.5824555467646364</v>
      </c>
      <c r="P146" s="22">
        <f t="shared" si="56"/>
        <v>1.6141046576999292</v>
      </c>
      <c r="Q146" s="22">
        <f t="shared" si="56"/>
        <v>1.6463867508539278</v>
      </c>
      <c r="R146" s="22">
        <f t="shared" si="56"/>
        <v>1.6793144858710065</v>
      </c>
      <c r="S146" s="22">
        <f t="shared" si="56"/>
        <v>1.7129007755884267</v>
      </c>
      <c r="T146" s="22">
        <f t="shared" si="56"/>
        <v>1.7471587911001953</v>
      </c>
      <c r="U146" s="22">
        <f t="shared" si="56"/>
        <v>1.7821019669221994</v>
      </c>
      <c r="V146" s="22">
        <f t="shared" si="56"/>
        <v>1.8177440062606434</v>
      </c>
      <c r="W146" s="22">
        <f t="shared" si="56"/>
        <v>1.8540988863858563</v>
      </c>
      <c r="X146" s="22">
        <f t="shared" si="56"/>
        <v>1.8911808641135734</v>
      </c>
      <c r="Y146" s="22">
        <f t="shared" si="56"/>
        <v>1.9290044813958449</v>
      </c>
      <c r="Z146" s="22">
        <f t="shared" si="56"/>
        <v>1.9675845710237618</v>
      </c>
      <c r="AA146" s="22">
        <f t="shared" si="56"/>
        <v>2.0069362624442371</v>
      </c>
    </row>
    <row r="147" spans="1:27" x14ac:dyDescent="0.3">
      <c r="C147" s="1"/>
      <c r="D147" s="1"/>
      <c r="E147" t="s">
        <v>143</v>
      </c>
      <c r="F147" t="s">
        <v>144</v>
      </c>
      <c r="G147" s="21">
        <v>1.4</v>
      </c>
      <c r="H147" s="22">
        <f>G147*(1+$G$14)*(1+H143)</f>
        <v>1.4708399999999999</v>
      </c>
      <c r="I147" s="22">
        <f t="shared" ref="I147:AA147" si="57">H147*(1+$G$14)*(1+I143)</f>
        <v>1.5452645040000001</v>
      </c>
      <c r="J147" s="22">
        <f t="shared" si="57"/>
        <v>1.6234548879024002</v>
      </c>
      <c r="K147" s="22">
        <f t="shared" si="57"/>
        <v>1.7056017052302617</v>
      </c>
      <c r="L147" s="22">
        <f t="shared" si="57"/>
        <v>1.7397137393348669</v>
      </c>
      <c r="M147" s="22">
        <f t="shared" si="57"/>
        <v>1.7745080141215643</v>
      </c>
      <c r="N147" s="22">
        <f t="shared" si="57"/>
        <v>1.8099981744039957</v>
      </c>
      <c r="O147" s="22">
        <f t="shared" si="57"/>
        <v>1.8461981378920755</v>
      </c>
      <c r="P147" s="22">
        <f t="shared" si="57"/>
        <v>1.883122100649917</v>
      </c>
      <c r="Q147" s="22">
        <f t="shared" si="57"/>
        <v>1.9207845426629153</v>
      </c>
      <c r="R147" s="22">
        <f t="shared" si="57"/>
        <v>1.9592002335161736</v>
      </c>
      <c r="S147" s="22">
        <f t="shared" si="57"/>
        <v>1.9983842381864971</v>
      </c>
      <c r="T147" s="22">
        <f t="shared" si="57"/>
        <v>2.0383519229502269</v>
      </c>
      <c r="U147" s="22">
        <f t="shared" si="57"/>
        <v>2.0791189614092316</v>
      </c>
      <c r="V147" s="22">
        <f t="shared" si="57"/>
        <v>2.1207013406374164</v>
      </c>
      <c r="W147" s="22">
        <f t="shared" si="57"/>
        <v>2.1631153674501649</v>
      </c>
      <c r="X147" s="22">
        <f t="shared" si="57"/>
        <v>2.2063776747991684</v>
      </c>
      <c r="Y147" s="22">
        <f t="shared" si="57"/>
        <v>2.2505052282951516</v>
      </c>
      <c r="Z147" s="22">
        <f t="shared" si="57"/>
        <v>2.2955153328610547</v>
      </c>
      <c r="AA147" s="22">
        <f t="shared" si="57"/>
        <v>2.3414256395182758</v>
      </c>
    </row>
    <row r="148" spans="1:27" x14ac:dyDescent="0.3">
      <c r="C148" s="1"/>
      <c r="D148" s="1"/>
    </row>
    <row r="149" spans="1:27" x14ac:dyDescent="0.3">
      <c r="C149" s="1"/>
      <c r="D149" s="1"/>
      <c r="E149" t="s">
        <v>76</v>
      </c>
      <c r="F149" t="s">
        <v>59</v>
      </c>
      <c r="H149" s="2">
        <f>SUM(H140:H142)/1000</f>
        <v>0</v>
      </c>
      <c r="I149" s="2">
        <f t="shared" ref="I149:AA149" si="58">SUM(I140:I142)/1000</f>
        <v>0.9</v>
      </c>
      <c r="J149" s="2">
        <f t="shared" si="58"/>
        <v>2.7</v>
      </c>
      <c r="K149" s="2">
        <f t="shared" si="58"/>
        <v>5.4</v>
      </c>
      <c r="L149" s="2">
        <f t="shared" si="58"/>
        <v>5.4</v>
      </c>
      <c r="M149" s="2">
        <f t="shared" si="58"/>
        <v>5.4</v>
      </c>
      <c r="N149" s="2">
        <f t="shared" si="58"/>
        <v>5.4</v>
      </c>
      <c r="O149" s="2">
        <f t="shared" si="58"/>
        <v>5.4</v>
      </c>
      <c r="P149" s="2">
        <f t="shared" si="58"/>
        <v>5.4</v>
      </c>
      <c r="Q149" s="2">
        <f t="shared" si="58"/>
        <v>5.4</v>
      </c>
      <c r="R149" s="2">
        <f t="shared" si="58"/>
        <v>5.4</v>
      </c>
      <c r="S149" s="2">
        <f t="shared" si="58"/>
        <v>5.4</v>
      </c>
      <c r="T149" s="2">
        <f t="shared" si="58"/>
        <v>5.4</v>
      </c>
      <c r="U149" s="2">
        <f t="shared" si="58"/>
        <v>5.4</v>
      </c>
      <c r="V149" s="2">
        <f t="shared" si="58"/>
        <v>5.4</v>
      </c>
      <c r="W149" s="2">
        <f t="shared" si="58"/>
        <v>5.4</v>
      </c>
      <c r="X149" s="2">
        <f t="shared" si="58"/>
        <v>5.4</v>
      </c>
      <c r="Y149" s="2">
        <f t="shared" si="58"/>
        <v>5.4</v>
      </c>
      <c r="Z149" s="2">
        <f t="shared" si="58"/>
        <v>5.4</v>
      </c>
      <c r="AA149" s="2">
        <f t="shared" si="58"/>
        <v>5.4</v>
      </c>
    </row>
    <row r="150" spans="1:27" x14ac:dyDescent="0.3">
      <c r="C150" s="1"/>
      <c r="D150" s="1"/>
      <c r="E150" t="s">
        <v>77</v>
      </c>
      <c r="F150" t="s">
        <v>7</v>
      </c>
      <c r="H150" s="2">
        <f>H133*H144+H140*H145+H141*H146+H142*H147</f>
        <v>0</v>
      </c>
      <c r="I150" s="2">
        <f t="shared" ref="I150:AA150" si="59">I133*I144+I140*I145+I141*I146+I142*I147</f>
        <v>1909.5054228000004</v>
      </c>
      <c r="J150" s="2">
        <f t="shared" si="59"/>
        <v>6018.3791915810407</v>
      </c>
      <c r="K150" s="2">
        <f t="shared" si="59"/>
        <v>12645.818357350083</v>
      </c>
      <c r="L150" s="2">
        <f t="shared" si="59"/>
        <v>12898.734724497084</v>
      </c>
      <c r="M150" s="2">
        <f t="shared" si="59"/>
        <v>13156.709418987026</v>
      </c>
      <c r="N150" s="2">
        <f t="shared" si="59"/>
        <v>13419.843607366767</v>
      </c>
      <c r="O150" s="2">
        <f t="shared" si="59"/>
        <v>13688.240479514105</v>
      </c>
      <c r="P150" s="2">
        <f t="shared" si="59"/>
        <v>13962.005289104387</v>
      </c>
      <c r="Q150" s="2">
        <f t="shared" si="59"/>
        <v>14241.245394886473</v>
      </c>
      <c r="R150" s="2">
        <f t="shared" si="59"/>
        <v>14526.070302784203</v>
      </c>
      <c r="S150" s="2">
        <f t="shared" si="59"/>
        <v>14816.591708839886</v>
      </c>
      <c r="T150" s="2">
        <f t="shared" si="59"/>
        <v>15112.923543016685</v>
      </c>
      <c r="U150" s="2">
        <f t="shared" si="59"/>
        <v>15415.18201387702</v>
      </c>
      <c r="V150" s="2">
        <f t="shared" si="59"/>
        <v>15723.48565415456</v>
      </c>
      <c r="W150" s="2">
        <f t="shared" si="59"/>
        <v>16037.955367237653</v>
      </c>
      <c r="X150" s="2">
        <f t="shared" si="59"/>
        <v>16358.714474582404</v>
      </c>
      <c r="Y150" s="2">
        <f t="shared" si="59"/>
        <v>16685.88876407405</v>
      </c>
      <c r="Z150" s="2">
        <f t="shared" si="59"/>
        <v>17019.606539355536</v>
      </c>
      <c r="AA150" s="2">
        <f t="shared" si="59"/>
        <v>17359.998670142646</v>
      </c>
    </row>
    <row r="151" spans="1:27" x14ac:dyDescent="0.3">
      <c r="C151" s="1"/>
      <c r="D151" s="1"/>
    </row>
    <row r="152" spans="1:27" x14ac:dyDescent="0.3">
      <c r="C152" s="1"/>
      <c r="D152" s="3" t="s">
        <v>78</v>
      </c>
    </row>
    <row r="153" spans="1:27" x14ac:dyDescent="0.3">
      <c r="A153" s="15">
        <f>'Notes &amp; Assumptions'!A44</f>
        <v>31</v>
      </c>
      <c r="C153" s="1"/>
      <c r="D153" s="1"/>
      <c r="E153" t="s">
        <v>88</v>
      </c>
      <c r="F153" t="s">
        <v>3</v>
      </c>
      <c r="H153" s="11">
        <v>1</v>
      </c>
      <c r="I153" s="11">
        <v>1</v>
      </c>
      <c r="J153" s="11">
        <v>1</v>
      </c>
      <c r="K153" s="11">
        <v>1</v>
      </c>
      <c r="L153" s="11">
        <v>0</v>
      </c>
      <c r="M153" s="11">
        <v>0</v>
      </c>
      <c r="N153" s="11">
        <v>0</v>
      </c>
      <c r="O153" s="11">
        <v>0</v>
      </c>
      <c r="P153" s="11">
        <v>0</v>
      </c>
      <c r="Q153" s="11">
        <v>0</v>
      </c>
      <c r="R153" s="11">
        <v>0</v>
      </c>
      <c r="S153" s="11">
        <v>0</v>
      </c>
      <c r="T153" s="11">
        <v>0</v>
      </c>
      <c r="U153" s="11">
        <v>0</v>
      </c>
      <c r="V153" s="11">
        <v>0</v>
      </c>
    </row>
    <row r="154" spans="1:27" x14ac:dyDescent="0.3">
      <c r="C154" s="1"/>
      <c r="D154" s="1"/>
      <c r="E154" t="s">
        <v>61</v>
      </c>
      <c r="F154" t="s">
        <v>3</v>
      </c>
      <c r="H154" s="2">
        <f>G154+H153</f>
        <v>1</v>
      </c>
      <c r="I154" s="2">
        <f t="shared" ref="I154:AA154" si="60">H154+I153</f>
        <v>2</v>
      </c>
      <c r="J154" s="2">
        <f t="shared" si="60"/>
        <v>3</v>
      </c>
      <c r="K154" s="2">
        <f t="shared" si="60"/>
        <v>4</v>
      </c>
      <c r="L154" s="2">
        <f t="shared" si="60"/>
        <v>4</v>
      </c>
      <c r="M154" s="2">
        <f t="shared" si="60"/>
        <v>4</v>
      </c>
      <c r="N154" s="2">
        <f t="shared" si="60"/>
        <v>4</v>
      </c>
      <c r="O154" s="2">
        <f t="shared" si="60"/>
        <v>4</v>
      </c>
      <c r="P154" s="2">
        <f t="shared" si="60"/>
        <v>4</v>
      </c>
      <c r="Q154" s="2">
        <f t="shared" si="60"/>
        <v>4</v>
      </c>
      <c r="R154" s="2">
        <f t="shared" si="60"/>
        <v>4</v>
      </c>
      <c r="S154" s="2">
        <f t="shared" si="60"/>
        <v>4</v>
      </c>
      <c r="T154" s="2">
        <f t="shared" si="60"/>
        <v>4</v>
      </c>
      <c r="U154" s="2">
        <f t="shared" si="60"/>
        <v>4</v>
      </c>
      <c r="V154" s="2">
        <f t="shared" si="60"/>
        <v>4</v>
      </c>
      <c r="W154" s="2">
        <f t="shared" si="60"/>
        <v>4</v>
      </c>
      <c r="X154" s="2">
        <f t="shared" si="60"/>
        <v>4</v>
      </c>
      <c r="Y154" s="2">
        <f t="shared" si="60"/>
        <v>4</v>
      </c>
      <c r="Z154" s="2">
        <f t="shared" si="60"/>
        <v>4</v>
      </c>
      <c r="AA154" s="2">
        <f t="shared" si="60"/>
        <v>4</v>
      </c>
    </row>
    <row r="155" spans="1:27" x14ac:dyDescent="0.3">
      <c r="A155" s="15">
        <f>'Notes &amp; Assumptions'!A45</f>
        <v>32</v>
      </c>
      <c r="C155" s="1"/>
      <c r="D155" s="1"/>
      <c r="E155" t="s">
        <v>62</v>
      </c>
      <c r="F155" t="s">
        <v>3</v>
      </c>
      <c r="G155" s="11">
        <v>1</v>
      </c>
    </row>
    <row r="156" spans="1:27" x14ac:dyDescent="0.3">
      <c r="C156" s="1"/>
      <c r="D156" s="1"/>
      <c r="E156" t="s">
        <v>89</v>
      </c>
      <c r="F156" t="s">
        <v>3</v>
      </c>
      <c r="H156">
        <f>H153*$G155</f>
        <v>1</v>
      </c>
      <c r="I156">
        <f t="shared" ref="I156:AA156" si="61">I153*$G155</f>
        <v>1</v>
      </c>
      <c r="J156">
        <f t="shared" si="61"/>
        <v>1</v>
      </c>
      <c r="K156">
        <f t="shared" si="61"/>
        <v>1</v>
      </c>
      <c r="L156">
        <f t="shared" si="61"/>
        <v>0</v>
      </c>
      <c r="M156">
        <f t="shared" si="61"/>
        <v>0</v>
      </c>
      <c r="N156">
        <f t="shared" si="61"/>
        <v>0</v>
      </c>
      <c r="O156">
        <f t="shared" si="61"/>
        <v>0</v>
      </c>
      <c r="P156">
        <f t="shared" si="61"/>
        <v>0</v>
      </c>
      <c r="Q156">
        <f t="shared" si="61"/>
        <v>0</v>
      </c>
      <c r="R156">
        <f t="shared" si="61"/>
        <v>0</v>
      </c>
      <c r="S156">
        <f t="shared" si="61"/>
        <v>0</v>
      </c>
      <c r="T156">
        <f t="shared" si="61"/>
        <v>0</v>
      </c>
      <c r="U156">
        <f t="shared" si="61"/>
        <v>0</v>
      </c>
      <c r="V156">
        <f t="shared" si="61"/>
        <v>0</v>
      </c>
      <c r="W156">
        <f t="shared" si="61"/>
        <v>0</v>
      </c>
      <c r="X156">
        <f t="shared" si="61"/>
        <v>0</v>
      </c>
      <c r="Y156">
        <f t="shared" si="61"/>
        <v>0</v>
      </c>
      <c r="Z156">
        <f t="shared" si="61"/>
        <v>0</v>
      </c>
      <c r="AA156">
        <f t="shared" si="61"/>
        <v>0</v>
      </c>
    </row>
    <row r="157" spans="1:27" x14ac:dyDescent="0.3">
      <c r="C157" s="1"/>
      <c r="D157" s="1"/>
      <c r="E157" t="s">
        <v>90</v>
      </c>
      <c r="F157" t="s">
        <v>3</v>
      </c>
      <c r="H157">
        <f>H154*$G155</f>
        <v>1</v>
      </c>
      <c r="I157">
        <f t="shared" ref="I157:AA157" si="62">I154*$G155</f>
        <v>2</v>
      </c>
      <c r="J157">
        <f t="shared" si="62"/>
        <v>3</v>
      </c>
      <c r="K157">
        <f t="shared" si="62"/>
        <v>4</v>
      </c>
      <c r="L157">
        <f t="shared" si="62"/>
        <v>4</v>
      </c>
      <c r="M157">
        <f t="shared" si="62"/>
        <v>4</v>
      </c>
      <c r="N157">
        <f t="shared" si="62"/>
        <v>4</v>
      </c>
      <c r="O157">
        <f t="shared" si="62"/>
        <v>4</v>
      </c>
      <c r="P157">
        <f t="shared" si="62"/>
        <v>4</v>
      </c>
      <c r="Q157">
        <f t="shared" si="62"/>
        <v>4</v>
      </c>
      <c r="R157">
        <f t="shared" si="62"/>
        <v>4</v>
      </c>
      <c r="S157">
        <f t="shared" si="62"/>
        <v>4</v>
      </c>
      <c r="T157">
        <f t="shared" si="62"/>
        <v>4</v>
      </c>
      <c r="U157">
        <f t="shared" si="62"/>
        <v>4</v>
      </c>
      <c r="V157">
        <f t="shared" si="62"/>
        <v>4</v>
      </c>
      <c r="W157">
        <f t="shared" si="62"/>
        <v>4</v>
      </c>
      <c r="X157">
        <f t="shared" si="62"/>
        <v>4</v>
      </c>
      <c r="Y157">
        <f t="shared" si="62"/>
        <v>4</v>
      </c>
      <c r="Z157">
        <f t="shared" si="62"/>
        <v>4</v>
      </c>
      <c r="AA157">
        <f t="shared" si="62"/>
        <v>4</v>
      </c>
    </row>
    <row r="158" spans="1:27" x14ac:dyDescent="0.3">
      <c r="A158" s="15">
        <f>'Notes &amp; Assumptions'!A46</f>
        <v>33</v>
      </c>
      <c r="C158" s="1"/>
      <c r="D158" s="1"/>
      <c r="E158" t="s">
        <v>63</v>
      </c>
      <c r="F158" t="s">
        <v>43</v>
      </c>
      <c r="H158" s="11">
        <v>200</v>
      </c>
      <c r="I158" s="11">
        <v>200</v>
      </c>
      <c r="J158" s="11">
        <v>200</v>
      </c>
      <c r="K158" s="11">
        <v>200</v>
      </c>
      <c r="L158" s="11">
        <v>200</v>
      </c>
      <c r="M158" s="11">
        <v>200</v>
      </c>
      <c r="N158" s="11">
        <v>200</v>
      </c>
      <c r="O158" s="11">
        <v>200</v>
      </c>
      <c r="P158" s="11">
        <v>200</v>
      </c>
      <c r="Q158" s="11">
        <v>200</v>
      </c>
      <c r="R158" s="11">
        <v>200</v>
      </c>
      <c r="S158" s="11">
        <v>200</v>
      </c>
      <c r="T158" s="11">
        <v>200</v>
      </c>
      <c r="U158" s="11">
        <v>200</v>
      </c>
      <c r="V158" s="11">
        <v>200</v>
      </c>
      <c r="W158" s="11">
        <v>200</v>
      </c>
      <c r="X158" s="11">
        <v>200</v>
      </c>
      <c r="Y158" s="11">
        <v>200</v>
      </c>
      <c r="Z158" s="11">
        <v>200</v>
      </c>
      <c r="AA158" s="11">
        <v>200</v>
      </c>
    </row>
    <row r="159" spans="1:27" x14ac:dyDescent="0.3">
      <c r="C159" s="1"/>
      <c r="D159" s="1"/>
      <c r="E159" t="s">
        <v>64</v>
      </c>
      <c r="F159" t="s">
        <v>43</v>
      </c>
      <c r="H159" s="11">
        <v>50</v>
      </c>
      <c r="I159" s="11">
        <v>50</v>
      </c>
      <c r="J159" s="11">
        <v>50</v>
      </c>
      <c r="K159" s="11">
        <v>50</v>
      </c>
      <c r="L159" s="11">
        <v>50</v>
      </c>
      <c r="M159" s="11">
        <v>50</v>
      </c>
      <c r="N159" s="11">
        <v>50</v>
      </c>
      <c r="O159" s="11">
        <v>50</v>
      </c>
      <c r="P159" s="11">
        <v>50</v>
      </c>
      <c r="Q159" s="11">
        <v>50</v>
      </c>
      <c r="R159" s="11">
        <v>50</v>
      </c>
      <c r="S159" s="11">
        <v>50</v>
      </c>
      <c r="T159" s="11">
        <v>50</v>
      </c>
      <c r="U159" s="11">
        <v>50</v>
      </c>
      <c r="V159" s="11">
        <v>50</v>
      </c>
      <c r="W159" s="11">
        <v>50</v>
      </c>
      <c r="X159" s="11">
        <v>50</v>
      </c>
      <c r="Y159" s="11">
        <v>50</v>
      </c>
      <c r="Z159" s="11">
        <v>50</v>
      </c>
      <c r="AA159" s="11">
        <v>50</v>
      </c>
    </row>
    <row r="160" spans="1:27" x14ac:dyDescent="0.3">
      <c r="A160" s="15">
        <f>'Notes &amp; Assumptions'!A47</f>
        <v>34</v>
      </c>
      <c r="C160" s="1"/>
      <c r="D160" s="1"/>
      <c r="E160" t="s">
        <v>141</v>
      </c>
      <c r="F160" t="s">
        <v>43</v>
      </c>
      <c r="H160" s="11">
        <v>10</v>
      </c>
      <c r="I160" s="11">
        <v>10</v>
      </c>
      <c r="J160" s="11">
        <v>10</v>
      </c>
      <c r="K160" s="11">
        <v>10</v>
      </c>
      <c r="L160" s="11">
        <v>10</v>
      </c>
      <c r="M160" s="11">
        <v>10</v>
      </c>
      <c r="N160" s="11">
        <v>10</v>
      </c>
      <c r="O160" s="11">
        <v>10</v>
      </c>
      <c r="P160" s="11">
        <v>10</v>
      </c>
      <c r="Q160" s="11">
        <v>10</v>
      </c>
      <c r="R160" s="11">
        <v>10</v>
      </c>
      <c r="S160" s="11">
        <v>10</v>
      </c>
      <c r="T160" s="11">
        <v>10</v>
      </c>
      <c r="U160" s="11">
        <v>10</v>
      </c>
      <c r="V160" s="11">
        <v>10</v>
      </c>
      <c r="W160" s="11">
        <v>10</v>
      </c>
      <c r="X160" s="11">
        <v>10</v>
      </c>
      <c r="Y160" s="11">
        <v>10</v>
      </c>
      <c r="Z160" s="11">
        <v>10</v>
      </c>
      <c r="AA160" s="11">
        <v>10</v>
      </c>
    </row>
    <row r="161" spans="1:27" x14ac:dyDescent="0.3">
      <c r="C161" s="1"/>
      <c r="D161" s="1"/>
      <c r="E161" t="s">
        <v>65</v>
      </c>
      <c r="F161" t="s">
        <v>145</v>
      </c>
      <c r="H161" s="2">
        <f>H154*H158</f>
        <v>200</v>
      </c>
      <c r="I161" s="2">
        <f t="shared" ref="I161:AA161" si="63">I154*I158</f>
        <v>400</v>
      </c>
      <c r="J161" s="2">
        <f t="shared" si="63"/>
        <v>600</v>
      </c>
      <c r="K161" s="2">
        <f t="shared" si="63"/>
        <v>800</v>
      </c>
      <c r="L161" s="2">
        <f t="shared" si="63"/>
        <v>800</v>
      </c>
      <c r="M161" s="2">
        <f t="shared" si="63"/>
        <v>800</v>
      </c>
      <c r="N161" s="2">
        <f t="shared" si="63"/>
        <v>800</v>
      </c>
      <c r="O161" s="2">
        <f t="shared" si="63"/>
        <v>800</v>
      </c>
      <c r="P161" s="2">
        <f t="shared" si="63"/>
        <v>800</v>
      </c>
      <c r="Q161" s="2">
        <f t="shared" si="63"/>
        <v>800</v>
      </c>
      <c r="R161" s="2">
        <f t="shared" si="63"/>
        <v>800</v>
      </c>
      <c r="S161" s="2">
        <f t="shared" si="63"/>
        <v>800</v>
      </c>
      <c r="T161" s="2">
        <f t="shared" si="63"/>
        <v>800</v>
      </c>
      <c r="U161" s="2">
        <f t="shared" si="63"/>
        <v>800</v>
      </c>
      <c r="V161" s="2">
        <f t="shared" si="63"/>
        <v>800</v>
      </c>
      <c r="W161" s="2">
        <f t="shared" si="63"/>
        <v>800</v>
      </c>
      <c r="X161" s="2">
        <f t="shared" si="63"/>
        <v>800</v>
      </c>
      <c r="Y161" s="2">
        <f t="shared" si="63"/>
        <v>800</v>
      </c>
      <c r="Z161" s="2">
        <f t="shared" si="63"/>
        <v>800</v>
      </c>
      <c r="AA161" s="2">
        <f t="shared" si="63"/>
        <v>800</v>
      </c>
    </row>
    <row r="162" spans="1:27" x14ac:dyDescent="0.3">
      <c r="C162" s="1"/>
      <c r="D162" s="1"/>
      <c r="E162" t="s">
        <v>66</v>
      </c>
      <c r="F162" t="s">
        <v>145</v>
      </c>
      <c r="H162" s="2">
        <f>H154*H159</f>
        <v>50</v>
      </c>
      <c r="I162" s="2">
        <f t="shared" ref="I162:AA162" si="64">I154*I159</f>
        <v>100</v>
      </c>
      <c r="J162" s="2">
        <f t="shared" si="64"/>
        <v>150</v>
      </c>
      <c r="K162" s="2">
        <f t="shared" si="64"/>
        <v>200</v>
      </c>
      <c r="L162" s="2">
        <f t="shared" si="64"/>
        <v>200</v>
      </c>
      <c r="M162" s="2">
        <f t="shared" si="64"/>
        <v>200</v>
      </c>
      <c r="N162" s="2">
        <f t="shared" si="64"/>
        <v>200</v>
      </c>
      <c r="O162" s="2">
        <f t="shared" si="64"/>
        <v>200</v>
      </c>
      <c r="P162" s="2">
        <f t="shared" si="64"/>
        <v>200</v>
      </c>
      <c r="Q162" s="2">
        <f t="shared" si="64"/>
        <v>200</v>
      </c>
      <c r="R162" s="2">
        <f t="shared" si="64"/>
        <v>200</v>
      </c>
      <c r="S162" s="2">
        <f t="shared" si="64"/>
        <v>200</v>
      </c>
      <c r="T162" s="2">
        <f t="shared" si="64"/>
        <v>200</v>
      </c>
      <c r="U162" s="2">
        <f t="shared" si="64"/>
        <v>200</v>
      </c>
      <c r="V162" s="2">
        <f t="shared" si="64"/>
        <v>200</v>
      </c>
      <c r="W162" s="2">
        <f t="shared" si="64"/>
        <v>200</v>
      </c>
      <c r="X162" s="2">
        <f t="shared" si="64"/>
        <v>200</v>
      </c>
      <c r="Y162" s="2">
        <f t="shared" si="64"/>
        <v>200</v>
      </c>
      <c r="Z162" s="2">
        <f t="shared" si="64"/>
        <v>200</v>
      </c>
      <c r="AA162" s="2">
        <f t="shared" si="64"/>
        <v>200</v>
      </c>
    </row>
    <row r="163" spans="1:27" x14ac:dyDescent="0.3">
      <c r="C163" s="1"/>
      <c r="D163" s="1"/>
      <c r="E163" t="s">
        <v>142</v>
      </c>
      <c r="F163" t="s">
        <v>145</v>
      </c>
      <c r="H163" s="2">
        <f>H154*H160</f>
        <v>10</v>
      </c>
      <c r="I163" s="2">
        <f t="shared" ref="I163:AA163" si="65">I154*I160</f>
        <v>20</v>
      </c>
      <c r="J163" s="2">
        <f t="shared" si="65"/>
        <v>30</v>
      </c>
      <c r="K163" s="2">
        <f t="shared" si="65"/>
        <v>40</v>
      </c>
      <c r="L163" s="2">
        <f t="shared" si="65"/>
        <v>40</v>
      </c>
      <c r="M163" s="2">
        <f t="shared" si="65"/>
        <v>40</v>
      </c>
      <c r="N163" s="2">
        <f t="shared" si="65"/>
        <v>40</v>
      </c>
      <c r="O163" s="2">
        <f t="shared" si="65"/>
        <v>40</v>
      </c>
      <c r="P163" s="2">
        <f t="shared" si="65"/>
        <v>40</v>
      </c>
      <c r="Q163" s="2">
        <f t="shared" si="65"/>
        <v>40</v>
      </c>
      <c r="R163" s="2">
        <f t="shared" si="65"/>
        <v>40</v>
      </c>
      <c r="S163" s="2">
        <f t="shared" si="65"/>
        <v>40</v>
      </c>
      <c r="T163" s="2">
        <f t="shared" si="65"/>
        <v>40</v>
      </c>
      <c r="U163" s="2">
        <f t="shared" si="65"/>
        <v>40</v>
      </c>
      <c r="V163" s="2">
        <f t="shared" si="65"/>
        <v>40</v>
      </c>
      <c r="W163" s="2">
        <f t="shared" si="65"/>
        <v>40</v>
      </c>
      <c r="X163" s="2">
        <f t="shared" si="65"/>
        <v>40</v>
      </c>
      <c r="Y163" s="2">
        <f t="shared" si="65"/>
        <v>40</v>
      </c>
      <c r="Z163" s="2">
        <f t="shared" si="65"/>
        <v>40</v>
      </c>
      <c r="AA163" s="2">
        <f t="shared" si="65"/>
        <v>40</v>
      </c>
    </row>
    <row r="164" spans="1:27" x14ac:dyDescent="0.3">
      <c r="A164" s="15">
        <f>'Notes &amp; Assumptions'!A48</f>
        <v>35</v>
      </c>
      <c r="C164" s="1"/>
      <c r="D164" s="1"/>
      <c r="E164" t="s">
        <v>67</v>
      </c>
      <c r="F164" t="s">
        <v>8</v>
      </c>
      <c r="H164" s="12">
        <v>0.03</v>
      </c>
      <c r="I164" s="12">
        <v>0.03</v>
      </c>
      <c r="J164" s="12">
        <v>0.03</v>
      </c>
      <c r="K164" s="12">
        <v>0.03</v>
      </c>
      <c r="L164" s="12">
        <v>0</v>
      </c>
      <c r="M164" s="12">
        <v>0</v>
      </c>
      <c r="N164" s="12">
        <v>0</v>
      </c>
      <c r="O164" s="12">
        <v>0</v>
      </c>
      <c r="P164" s="12">
        <v>0</v>
      </c>
      <c r="Q164" s="12">
        <v>0</v>
      </c>
      <c r="R164" s="12">
        <v>0</v>
      </c>
      <c r="S164" s="12">
        <v>0</v>
      </c>
      <c r="T164" s="12">
        <v>0</v>
      </c>
      <c r="U164" s="12">
        <v>0</v>
      </c>
      <c r="V164" s="12">
        <v>0</v>
      </c>
      <c r="W164" s="12">
        <v>0</v>
      </c>
      <c r="X164" s="12">
        <v>0</v>
      </c>
      <c r="Y164" s="12">
        <v>0</v>
      </c>
      <c r="Z164" s="12">
        <v>0</v>
      </c>
      <c r="AA164" s="12">
        <v>0</v>
      </c>
    </row>
    <row r="165" spans="1:27" x14ac:dyDescent="0.3">
      <c r="A165" s="15">
        <f>'Notes &amp; Assumptions'!A49</f>
        <v>36</v>
      </c>
      <c r="C165" s="1"/>
      <c r="D165" s="1"/>
      <c r="E165" t="s">
        <v>40</v>
      </c>
      <c r="F165" t="s">
        <v>41</v>
      </c>
      <c r="G165" s="11">
        <v>365</v>
      </c>
      <c r="H165" s="2">
        <f>G165*(1+$G$14)*(1+H164)</f>
        <v>383.46899999999999</v>
      </c>
      <c r="I165" s="2">
        <f t="shared" ref="I165:AA165" si="66">H165*(1+$G$14)*(1+I164)</f>
        <v>402.87253140000001</v>
      </c>
      <c r="J165" s="2">
        <f t="shared" si="66"/>
        <v>423.25788148884004</v>
      </c>
      <c r="K165" s="2">
        <f t="shared" si="66"/>
        <v>444.67473029217535</v>
      </c>
      <c r="L165" s="2">
        <f t="shared" si="66"/>
        <v>453.56822489801885</v>
      </c>
      <c r="M165" s="2">
        <f t="shared" si="66"/>
        <v>462.63958939597921</v>
      </c>
      <c r="N165" s="2">
        <f t="shared" si="66"/>
        <v>471.89238118389881</v>
      </c>
      <c r="O165" s="2">
        <f t="shared" si="66"/>
        <v>481.33022880757682</v>
      </c>
      <c r="P165" s="2">
        <f t="shared" si="66"/>
        <v>490.95683338372834</v>
      </c>
      <c r="Q165" s="2">
        <f t="shared" si="66"/>
        <v>500.77597005140291</v>
      </c>
      <c r="R165" s="2">
        <f t="shared" si="66"/>
        <v>510.79148945243099</v>
      </c>
      <c r="S165" s="2">
        <f t="shared" si="66"/>
        <v>521.00731924147965</v>
      </c>
      <c r="T165" s="2">
        <f t="shared" si="66"/>
        <v>531.4274656263093</v>
      </c>
      <c r="U165" s="2">
        <f t="shared" si="66"/>
        <v>542.05601493883546</v>
      </c>
      <c r="V165" s="2">
        <f t="shared" si="66"/>
        <v>552.89713523761213</v>
      </c>
      <c r="W165" s="2">
        <f t="shared" si="66"/>
        <v>563.95507794236437</v>
      </c>
      <c r="X165" s="2">
        <f t="shared" si="66"/>
        <v>575.23417950121166</v>
      </c>
      <c r="Y165" s="2">
        <f t="shared" si="66"/>
        <v>586.73886309123588</v>
      </c>
      <c r="Z165" s="2">
        <f t="shared" si="66"/>
        <v>598.47364035306066</v>
      </c>
      <c r="AA165" s="2">
        <f t="shared" si="66"/>
        <v>610.44311316012192</v>
      </c>
    </row>
    <row r="166" spans="1:27" x14ac:dyDescent="0.3">
      <c r="C166" s="1"/>
      <c r="D166" s="1"/>
      <c r="E166" t="s">
        <v>68</v>
      </c>
      <c r="F166" t="s">
        <v>144</v>
      </c>
      <c r="G166" s="21">
        <v>0.8</v>
      </c>
      <c r="H166" s="22">
        <f>G166*(1+$G$14)*(1+H164)</f>
        <v>0.84048000000000012</v>
      </c>
      <c r="I166" s="22">
        <f t="shared" ref="I166:AA166" si="67">H166*(1+$G$14)*(1+I164)</f>
        <v>0.88300828800000009</v>
      </c>
      <c r="J166" s="22">
        <f t="shared" si="67"/>
        <v>0.92768850737280018</v>
      </c>
      <c r="K166" s="22">
        <f t="shared" si="67"/>
        <v>0.97462954584586392</v>
      </c>
      <c r="L166" s="22">
        <f t="shared" si="67"/>
        <v>0.99412213676278116</v>
      </c>
      <c r="M166" s="22">
        <f t="shared" si="67"/>
        <v>1.0140045794980368</v>
      </c>
      <c r="N166" s="22">
        <f t="shared" si="67"/>
        <v>1.0342846710879976</v>
      </c>
      <c r="O166" s="22">
        <f t="shared" si="67"/>
        <v>1.0549703645097577</v>
      </c>
      <c r="P166" s="22">
        <f t="shared" si="67"/>
        <v>1.0760697717999528</v>
      </c>
      <c r="Q166" s="22">
        <f t="shared" si="67"/>
        <v>1.097591167235952</v>
      </c>
      <c r="R166" s="22">
        <f t="shared" si="67"/>
        <v>1.1195429905806711</v>
      </c>
      <c r="S166" s="22">
        <f t="shared" si="67"/>
        <v>1.1419338503922845</v>
      </c>
      <c r="T166" s="22">
        <f t="shared" si="67"/>
        <v>1.1647725274001302</v>
      </c>
      <c r="U166" s="22">
        <f t="shared" si="67"/>
        <v>1.1880679779481327</v>
      </c>
      <c r="V166" s="22">
        <f t="shared" si="67"/>
        <v>1.2118293375070954</v>
      </c>
      <c r="W166" s="22">
        <f t="shared" si="67"/>
        <v>1.2360659242572374</v>
      </c>
      <c r="X166" s="22">
        <f t="shared" si="67"/>
        <v>1.2607872427423821</v>
      </c>
      <c r="Y166" s="22">
        <f t="shared" si="67"/>
        <v>1.2860029875972296</v>
      </c>
      <c r="Z166" s="22">
        <f t="shared" si="67"/>
        <v>1.3117230473491743</v>
      </c>
      <c r="AA166" s="22">
        <f t="shared" si="67"/>
        <v>1.3379575082961579</v>
      </c>
    </row>
    <row r="167" spans="1:27" x14ac:dyDescent="0.3">
      <c r="C167" s="1"/>
      <c r="D167" s="1"/>
      <c r="E167" t="s">
        <v>69</v>
      </c>
      <c r="F167" t="s">
        <v>144</v>
      </c>
      <c r="G167" s="21">
        <v>1.2</v>
      </c>
      <c r="H167" s="22">
        <f>G167*(1+$G$14)*(1+H164)</f>
        <v>1.2607200000000001</v>
      </c>
      <c r="I167" s="22">
        <f t="shared" ref="I167:AA167" si="68">H167*(1+$G$14)*(1+I164)</f>
        <v>1.3245124320000001</v>
      </c>
      <c r="J167" s="22">
        <f t="shared" si="68"/>
        <v>1.3915327610592003</v>
      </c>
      <c r="K167" s="22">
        <f t="shared" si="68"/>
        <v>1.4619443187687959</v>
      </c>
      <c r="L167" s="22">
        <f t="shared" si="68"/>
        <v>1.4911832051441718</v>
      </c>
      <c r="M167" s="22">
        <f t="shared" si="68"/>
        <v>1.5210068692470553</v>
      </c>
      <c r="N167" s="22">
        <f t="shared" si="68"/>
        <v>1.5514270066319964</v>
      </c>
      <c r="O167" s="22">
        <f t="shared" si="68"/>
        <v>1.5824555467646364</v>
      </c>
      <c r="P167" s="22">
        <f t="shared" si="68"/>
        <v>1.6141046576999292</v>
      </c>
      <c r="Q167" s="22">
        <f t="shared" si="68"/>
        <v>1.6463867508539278</v>
      </c>
      <c r="R167" s="22">
        <f t="shared" si="68"/>
        <v>1.6793144858710065</v>
      </c>
      <c r="S167" s="22">
        <f t="shared" si="68"/>
        <v>1.7129007755884267</v>
      </c>
      <c r="T167" s="22">
        <f t="shared" si="68"/>
        <v>1.7471587911001953</v>
      </c>
      <c r="U167" s="22">
        <f t="shared" si="68"/>
        <v>1.7821019669221994</v>
      </c>
      <c r="V167" s="22">
        <f t="shared" si="68"/>
        <v>1.8177440062606434</v>
      </c>
      <c r="W167" s="22">
        <f t="shared" si="68"/>
        <v>1.8540988863858563</v>
      </c>
      <c r="X167" s="22">
        <f t="shared" si="68"/>
        <v>1.8911808641135734</v>
      </c>
      <c r="Y167" s="22">
        <f t="shared" si="68"/>
        <v>1.9290044813958449</v>
      </c>
      <c r="Z167" s="22">
        <f t="shared" si="68"/>
        <v>1.9675845710237618</v>
      </c>
      <c r="AA167" s="22">
        <f t="shared" si="68"/>
        <v>2.0069362624442371</v>
      </c>
    </row>
    <row r="168" spans="1:27" x14ac:dyDescent="0.3">
      <c r="C168" s="1"/>
      <c r="D168" s="1"/>
      <c r="E168" t="s">
        <v>143</v>
      </c>
      <c r="F168" t="s">
        <v>144</v>
      </c>
      <c r="G168" s="21">
        <v>1.4</v>
      </c>
      <c r="H168" s="22">
        <f>G168*(1+$G$14)*(1+H164)</f>
        <v>1.4708399999999999</v>
      </c>
      <c r="I168" s="22">
        <f t="shared" ref="I168:AA168" si="69">H168*(1+$G$14)*(1+I164)</f>
        <v>1.5452645040000001</v>
      </c>
      <c r="J168" s="22">
        <f t="shared" si="69"/>
        <v>1.6234548879024002</v>
      </c>
      <c r="K168" s="22">
        <f t="shared" si="69"/>
        <v>1.7056017052302617</v>
      </c>
      <c r="L168" s="22">
        <f t="shared" si="69"/>
        <v>1.7397137393348669</v>
      </c>
      <c r="M168" s="22">
        <f t="shared" si="69"/>
        <v>1.7745080141215643</v>
      </c>
      <c r="N168" s="22">
        <f t="shared" si="69"/>
        <v>1.8099981744039957</v>
      </c>
      <c r="O168" s="22">
        <f t="shared" si="69"/>
        <v>1.8461981378920755</v>
      </c>
      <c r="P168" s="22">
        <f t="shared" si="69"/>
        <v>1.883122100649917</v>
      </c>
      <c r="Q168" s="22">
        <f t="shared" si="69"/>
        <v>1.9207845426629153</v>
      </c>
      <c r="R168" s="22">
        <f t="shared" si="69"/>
        <v>1.9592002335161736</v>
      </c>
      <c r="S168" s="22">
        <f t="shared" si="69"/>
        <v>1.9983842381864971</v>
      </c>
      <c r="T168" s="22">
        <f t="shared" si="69"/>
        <v>2.0383519229502269</v>
      </c>
      <c r="U168" s="22">
        <f t="shared" si="69"/>
        <v>2.0791189614092316</v>
      </c>
      <c r="V168" s="22">
        <f t="shared" si="69"/>
        <v>2.1207013406374164</v>
      </c>
      <c r="W168" s="22">
        <f t="shared" si="69"/>
        <v>2.1631153674501649</v>
      </c>
      <c r="X168" s="22">
        <f t="shared" si="69"/>
        <v>2.2063776747991684</v>
      </c>
      <c r="Y168" s="22">
        <f t="shared" si="69"/>
        <v>2.2505052282951516</v>
      </c>
      <c r="Z168" s="22">
        <f t="shared" si="69"/>
        <v>2.2955153328610547</v>
      </c>
      <c r="AA168" s="22">
        <f t="shared" si="69"/>
        <v>2.3414256395182758</v>
      </c>
    </row>
    <row r="169" spans="1:27" x14ac:dyDescent="0.3">
      <c r="C169" s="1"/>
      <c r="D169" s="1"/>
    </row>
    <row r="170" spans="1:27" x14ac:dyDescent="0.3">
      <c r="C170" s="1"/>
      <c r="D170" s="1"/>
      <c r="E170" t="s">
        <v>79</v>
      </c>
      <c r="F170" t="s">
        <v>59</v>
      </c>
      <c r="H170" s="2">
        <f>SUM(H161:H163)/1000</f>
        <v>0.26</v>
      </c>
      <c r="I170" s="2">
        <f t="shared" ref="I170:AA170" si="70">SUM(I161:I163)/1000</f>
        <v>0.52</v>
      </c>
      <c r="J170" s="2">
        <f t="shared" si="70"/>
        <v>0.78</v>
      </c>
      <c r="K170" s="2">
        <f t="shared" si="70"/>
        <v>1.04</v>
      </c>
      <c r="L170" s="2">
        <f t="shared" si="70"/>
        <v>1.04</v>
      </c>
      <c r="M170" s="2">
        <f t="shared" si="70"/>
        <v>1.04</v>
      </c>
      <c r="N170" s="2">
        <f t="shared" si="70"/>
        <v>1.04</v>
      </c>
      <c r="O170" s="2">
        <f t="shared" si="70"/>
        <v>1.04</v>
      </c>
      <c r="P170" s="2">
        <f t="shared" si="70"/>
        <v>1.04</v>
      </c>
      <c r="Q170" s="2">
        <f t="shared" si="70"/>
        <v>1.04</v>
      </c>
      <c r="R170" s="2">
        <f t="shared" si="70"/>
        <v>1.04</v>
      </c>
      <c r="S170" s="2">
        <f t="shared" si="70"/>
        <v>1.04</v>
      </c>
      <c r="T170" s="2">
        <f t="shared" si="70"/>
        <v>1.04</v>
      </c>
      <c r="U170" s="2">
        <f t="shared" si="70"/>
        <v>1.04</v>
      </c>
      <c r="V170" s="2">
        <f t="shared" si="70"/>
        <v>1.04</v>
      </c>
      <c r="W170" s="2">
        <f t="shared" si="70"/>
        <v>1.04</v>
      </c>
      <c r="X170" s="2">
        <f t="shared" si="70"/>
        <v>1.04</v>
      </c>
      <c r="Y170" s="2">
        <f t="shared" si="70"/>
        <v>1.04</v>
      </c>
      <c r="Z170" s="2">
        <f t="shared" si="70"/>
        <v>1.04</v>
      </c>
      <c r="AA170" s="2">
        <f t="shared" si="70"/>
        <v>1.04</v>
      </c>
    </row>
    <row r="171" spans="1:27" x14ac:dyDescent="0.3">
      <c r="C171" s="1"/>
      <c r="D171" s="1"/>
      <c r="E171" t="s">
        <v>80</v>
      </c>
      <c r="F171" t="s">
        <v>7</v>
      </c>
      <c r="H171" s="2">
        <f>H154*H165+H161*H166+H162*H167+H163*H168</f>
        <v>629.3094000000001</v>
      </c>
      <c r="I171" s="2">
        <f t="shared" ref="I171:AA171" si="71">I154*I165+I161*I166+I162*I167+I163*I168</f>
        <v>1322.3049112800002</v>
      </c>
      <c r="J171" s="2">
        <f t="shared" si="71"/>
        <v>2083.8203096861521</v>
      </c>
      <c r="K171" s="2">
        <f t="shared" si="71"/>
        <v>2919.0154898083624</v>
      </c>
      <c r="L171" s="2">
        <f t="shared" si="71"/>
        <v>2977.3957996045292</v>
      </c>
      <c r="M171" s="2">
        <f t="shared" si="71"/>
        <v>3036.9437155966202</v>
      </c>
      <c r="N171" s="2">
        <f t="shared" si="71"/>
        <v>3097.682589908552</v>
      </c>
      <c r="O171" s="2">
        <f t="shared" si="71"/>
        <v>3159.6362417067235</v>
      </c>
      <c r="P171" s="2">
        <f t="shared" si="71"/>
        <v>3222.8289665408579</v>
      </c>
      <c r="Q171" s="2">
        <f t="shared" si="71"/>
        <v>3287.2855458716758</v>
      </c>
      <c r="R171" s="2">
        <f t="shared" si="71"/>
        <v>3353.0312567891092</v>
      </c>
      <c r="S171" s="2">
        <f t="shared" si="71"/>
        <v>3420.0918819248914</v>
      </c>
      <c r="T171" s="2">
        <f t="shared" si="71"/>
        <v>3488.4937195633893</v>
      </c>
      <c r="U171" s="2">
        <f t="shared" si="71"/>
        <v>3558.2635939546576</v>
      </c>
      <c r="V171" s="2">
        <f t="shared" si="71"/>
        <v>3629.42886583375</v>
      </c>
      <c r="W171" s="2">
        <f t="shared" si="71"/>
        <v>3702.0174431504256</v>
      </c>
      <c r="X171" s="2">
        <f t="shared" si="71"/>
        <v>3776.0577920134338</v>
      </c>
      <c r="Y171" s="2">
        <f t="shared" si="71"/>
        <v>3851.5789478537026</v>
      </c>
      <c r="Z171" s="2">
        <f t="shared" si="71"/>
        <v>3928.6105268107767</v>
      </c>
      <c r="AA171" s="2">
        <f t="shared" si="71"/>
        <v>4007.1827373469923</v>
      </c>
    </row>
    <row r="172" spans="1:27" x14ac:dyDescent="0.3">
      <c r="C172" s="1"/>
      <c r="D172" s="1"/>
    </row>
    <row r="173" spans="1:27" x14ac:dyDescent="0.3">
      <c r="C173" s="1"/>
      <c r="D173" s="3" t="s">
        <v>81</v>
      </c>
    </row>
    <row r="174" spans="1:27" x14ac:dyDescent="0.3">
      <c r="C174" s="1"/>
      <c r="D174" s="3"/>
      <c r="E174" t="s">
        <v>92</v>
      </c>
      <c r="F174" t="s">
        <v>3</v>
      </c>
      <c r="H174">
        <f t="shared" ref="H174:AA175" si="72">SUM(H93,H114,H135,H156)</f>
        <v>21</v>
      </c>
      <c r="I174">
        <f t="shared" si="72"/>
        <v>73</v>
      </c>
      <c r="J174">
        <f t="shared" si="72"/>
        <v>205</v>
      </c>
      <c r="K174">
        <f t="shared" si="72"/>
        <v>117</v>
      </c>
      <c r="L174">
        <f t="shared" si="72"/>
        <v>70</v>
      </c>
      <c r="M174">
        <f t="shared" si="72"/>
        <v>20</v>
      </c>
      <c r="N174">
        <f t="shared" si="72"/>
        <v>0</v>
      </c>
      <c r="O174">
        <f t="shared" si="72"/>
        <v>0</v>
      </c>
      <c r="P174">
        <f t="shared" si="72"/>
        <v>0</v>
      </c>
      <c r="Q174">
        <f t="shared" si="72"/>
        <v>0</v>
      </c>
      <c r="R174">
        <f t="shared" si="72"/>
        <v>0</v>
      </c>
      <c r="S174">
        <f t="shared" si="72"/>
        <v>0</v>
      </c>
      <c r="T174">
        <f t="shared" si="72"/>
        <v>0</v>
      </c>
      <c r="U174">
        <f t="shared" si="72"/>
        <v>0</v>
      </c>
      <c r="V174">
        <f t="shared" si="72"/>
        <v>0</v>
      </c>
      <c r="W174">
        <f t="shared" si="72"/>
        <v>0</v>
      </c>
      <c r="X174">
        <f t="shared" si="72"/>
        <v>0</v>
      </c>
      <c r="Y174">
        <f t="shared" si="72"/>
        <v>0</v>
      </c>
      <c r="Z174">
        <f t="shared" si="72"/>
        <v>0</v>
      </c>
      <c r="AA174">
        <f t="shared" si="72"/>
        <v>0</v>
      </c>
    </row>
    <row r="175" spans="1:27" x14ac:dyDescent="0.3">
      <c r="C175" s="1"/>
      <c r="D175" s="1"/>
      <c r="E175" t="s">
        <v>91</v>
      </c>
      <c r="F175" t="s">
        <v>3</v>
      </c>
      <c r="H175">
        <f t="shared" si="72"/>
        <v>21</v>
      </c>
      <c r="I175">
        <f t="shared" si="72"/>
        <v>94</v>
      </c>
      <c r="J175">
        <f t="shared" si="72"/>
        <v>299</v>
      </c>
      <c r="K175">
        <f t="shared" si="72"/>
        <v>416</v>
      </c>
      <c r="L175">
        <f t="shared" si="72"/>
        <v>486</v>
      </c>
      <c r="M175">
        <f t="shared" si="72"/>
        <v>506</v>
      </c>
      <c r="N175">
        <f t="shared" si="72"/>
        <v>506</v>
      </c>
      <c r="O175">
        <f t="shared" si="72"/>
        <v>506</v>
      </c>
      <c r="P175">
        <f t="shared" si="72"/>
        <v>506</v>
      </c>
      <c r="Q175">
        <f t="shared" si="72"/>
        <v>506</v>
      </c>
      <c r="R175">
        <f t="shared" si="72"/>
        <v>506</v>
      </c>
      <c r="S175">
        <f t="shared" si="72"/>
        <v>506</v>
      </c>
      <c r="T175">
        <f t="shared" si="72"/>
        <v>506</v>
      </c>
      <c r="U175">
        <f t="shared" si="72"/>
        <v>506</v>
      </c>
      <c r="V175">
        <f t="shared" si="72"/>
        <v>506</v>
      </c>
      <c r="W175">
        <f t="shared" si="72"/>
        <v>506</v>
      </c>
      <c r="X175">
        <f t="shared" si="72"/>
        <v>506</v>
      </c>
      <c r="Y175">
        <f t="shared" si="72"/>
        <v>506</v>
      </c>
      <c r="Z175">
        <f t="shared" si="72"/>
        <v>506</v>
      </c>
      <c r="AA175">
        <f t="shared" si="72"/>
        <v>506</v>
      </c>
    </row>
    <row r="176" spans="1:27" x14ac:dyDescent="0.3">
      <c r="C176" s="1"/>
      <c r="D176" s="1"/>
      <c r="E176" t="s">
        <v>82</v>
      </c>
      <c r="F176" t="s">
        <v>59</v>
      </c>
      <c r="H176" s="2">
        <f t="shared" ref="H176:AA177" si="73">SUM(H107,H128,H149,H170)</f>
        <v>6.26</v>
      </c>
      <c r="I176" s="2">
        <f t="shared" si="73"/>
        <v>28.419999999999998</v>
      </c>
      <c r="J176" s="2">
        <f t="shared" si="73"/>
        <v>90.48</v>
      </c>
      <c r="K176" s="2">
        <f t="shared" si="73"/>
        <v>124.04</v>
      </c>
      <c r="L176" s="2">
        <f t="shared" si="73"/>
        <v>145.04</v>
      </c>
      <c r="M176" s="2">
        <f t="shared" si="73"/>
        <v>151.04</v>
      </c>
      <c r="N176" s="2">
        <f t="shared" si="73"/>
        <v>151.04</v>
      </c>
      <c r="O176" s="2">
        <f t="shared" si="73"/>
        <v>151.04</v>
      </c>
      <c r="P176" s="2">
        <f t="shared" si="73"/>
        <v>151.04</v>
      </c>
      <c r="Q176" s="2">
        <f t="shared" si="73"/>
        <v>151.04</v>
      </c>
      <c r="R176" s="2">
        <f t="shared" si="73"/>
        <v>151.04</v>
      </c>
      <c r="S176" s="2">
        <f t="shared" si="73"/>
        <v>151.04</v>
      </c>
      <c r="T176" s="2">
        <f t="shared" si="73"/>
        <v>151.04</v>
      </c>
      <c r="U176" s="2">
        <f t="shared" si="73"/>
        <v>151.04</v>
      </c>
      <c r="V176" s="2">
        <f t="shared" si="73"/>
        <v>151.04</v>
      </c>
      <c r="W176" s="2">
        <f t="shared" si="73"/>
        <v>151.04</v>
      </c>
      <c r="X176" s="2">
        <f t="shared" si="73"/>
        <v>151.04</v>
      </c>
      <c r="Y176" s="2">
        <f t="shared" si="73"/>
        <v>151.04</v>
      </c>
      <c r="Z176" s="2">
        <f t="shared" si="73"/>
        <v>151.04</v>
      </c>
      <c r="AA176" s="2">
        <f t="shared" si="73"/>
        <v>151.04</v>
      </c>
    </row>
    <row r="177" spans="1:27" x14ac:dyDescent="0.3">
      <c r="C177" s="1"/>
      <c r="D177" s="1"/>
      <c r="E177" t="s">
        <v>83</v>
      </c>
      <c r="F177" t="s">
        <v>7</v>
      </c>
      <c r="H177" s="2">
        <f t="shared" si="73"/>
        <v>14392.169400000001</v>
      </c>
      <c r="I177" s="2">
        <f t="shared" si="73"/>
        <v>68298.483556079998</v>
      </c>
      <c r="J177" s="2">
        <f t="shared" si="73"/>
        <v>228370.23947059643</v>
      </c>
      <c r="K177" s="2">
        <f t="shared" si="73"/>
        <v>328049.34054932697</v>
      </c>
      <c r="L177" s="2">
        <f t="shared" si="73"/>
        <v>391585.95232353039</v>
      </c>
      <c r="M177" s="2">
        <f t="shared" si="73"/>
        <v>416021.99635928142</v>
      </c>
      <c r="N177" s="2">
        <f t="shared" si="73"/>
        <v>424342.43628646707</v>
      </c>
      <c r="O177" s="2">
        <f t="shared" si="73"/>
        <v>432829.28501219646</v>
      </c>
      <c r="P177" s="2">
        <f t="shared" si="73"/>
        <v>441485.87071244029</v>
      </c>
      <c r="Q177" s="2">
        <f t="shared" si="73"/>
        <v>450315.58812668914</v>
      </c>
      <c r="R177" s="2">
        <f t="shared" si="73"/>
        <v>459321.89988922299</v>
      </c>
      <c r="S177" s="2">
        <f t="shared" si="73"/>
        <v>468508.33788700739</v>
      </c>
      <c r="T177" s="2">
        <f t="shared" si="73"/>
        <v>477878.50464474753</v>
      </c>
      <c r="U177" s="2">
        <f t="shared" si="73"/>
        <v>487436.07473764254</v>
      </c>
      <c r="V177" s="2">
        <f t="shared" si="73"/>
        <v>497184.79623239534</v>
      </c>
      <c r="W177" s="2">
        <f t="shared" si="73"/>
        <v>507128.49215704325</v>
      </c>
      <c r="X177" s="2">
        <f t="shared" si="73"/>
        <v>517271.0620001842</v>
      </c>
      <c r="Y177" s="2">
        <f t="shared" si="73"/>
        <v>527616.48324018787</v>
      </c>
      <c r="Z177" s="2">
        <f t="shared" si="73"/>
        <v>538168.81290499168</v>
      </c>
      <c r="AA177" s="2">
        <f t="shared" si="73"/>
        <v>548932.18916309148</v>
      </c>
    </row>
    <row r="178" spans="1:27" x14ac:dyDescent="0.3">
      <c r="C178" s="1"/>
      <c r="D178" s="1"/>
    </row>
    <row r="179" spans="1:27" x14ac:dyDescent="0.3">
      <c r="C179" s="1"/>
      <c r="D179" s="1"/>
      <c r="E179" s="4" t="s">
        <v>85</v>
      </c>
      <c r="F179" s="4" t="s">
        <v>86</v>
      </c>
      <c r="G179" s="4"/>
      <c r="H179" s="10">
        <f>H176*1000/H175</f>
        <v>298.09523809523807</v>
      </c>
      <c r="I179" s="10">
        <f t="shared" ref="I179:AA179" si="74">I176*1000/I175</f>
        <v>302.34042553191483</v>
      </c>
      <c r="J179" s="10">
        <f t="shared" si="74"/>
        <v>302.60869565217394</v>
      </c>
      <c r="K179" s="10">
        <f t="shared" si="74"/>
        <v>298.17307692307691</v>
      </c>
      <c r="L179" s="10">
        <f t="shared" si="74"/>
        <v>298.43621399176953</v>
      </c>
      <c r="M179" s="10">
        <f t="shared" si="74"/>
        <v>298.498023715415</v>
      </c>
      <c r="N179" s="10">
        <f t="shared" si="74"/>
        <v>298.498023715415</v>
      </c>
      <c r="O179" s="10">
        <f t="shared" si="74"/>
        <v>298.498023715415</v>
      </c>
      <c r="P179" s="10">
        <f t="shared" si="74"/>
        <v>298.498023715415</v>
      </c>
      <c r="Q179" s="10">
        <f t="shared" si="74"/>
        <v>298.498023715415</v>
      </c>
      <c r="R179" s="10">
        <f t="shared" si="74"/>
        <v>298.498023715415</v>
      </c>
      <c r="S179" s="10">
        <f t="shared" si="74"/>
        <v>298.498023715415</v>
      </c>
      <c r="T179" s="10">
        <f t="shared" si="74"/>
        <v>298.498023715415</v>
      </c>
      <c r="U179" s="10">
        <f t="shared" si="74"/>
        <v>298.498023715415</v>
      </c>
      <c r="V179" s="10">
        <f t="shared" si="74"/>
        <v>298.498023715415</v>
      </c>
      <c r="W179" s="10">
        <f t="shared" si="74"/>
        <v>298.498023715415</v>
      </c>
      <c r="X179" s="10">
        <f t="shared" si="74"/>
        <v>298.498023715415</v>
      </c>
      <c r="Y179" s="10">
        <f t="shared" si="74"/>
        <v>298.498023715415</v>
      </c>
      <c r="Z179" s="10">
        <f t="shared" si="74"/>
        <v>298.498023715415</v>
      </c>
      <c r="AA179" s="10">
        <f t="shared" si="74"/>
        <v>298.498023715415</v>
      </c>
    </row>
    <row r="180" spans="1:27" x14ac:dyDescent="0.3">
      <c r="C180" s="1"/>
      <c r="D180" s="1"/>
      <c r="E180" s="4" t="s">
        <v>84</v>
      </c>
      <c r="F180" s="4" t="s">
        <v>22</v>
      </c>
      <c r="G180" s="4"/>
      <c r="H180" s="10">
        <f>H177/H175</f>
        <v>685.34140000000002</v>
      </c>
      <c r="I180" s="10">
        <f t="shared" ref="I180:AA180" si="75">I177/I175</f>
        <v>726.57961229872342</v>
      </c>
      <c r="J180" s="10">
        <f t="shared" si="75"/>
        <v>763.78006511905164</v>
      </c>
      <c r="K180" s="10">
        <f t="shared" si="75"/>
        <v>788.5801455512667</v>
      </c>
      <c r="L180" s="10">
        <f t="shared" si="75"/>
        <v>805.73241218833414</v>
      </c>
      <c r="M180" s="10">
        <f t="shared" si="75"/>
        <v>822.17785841755222</v>
      </c>
      <c r="N180" s="10">
        <f t="shared" si="75"/>
        <v>838.62141558590326</v>
      </c>
      <c r="O180" s="10">
        <f t="shared" si="75"/>
        <v>855.39384389762142</v>
      </c>
      <c r="P180" s="10">
        <f t="shared" si="75"/>
        <v>872.50172077557374</v>
      </c>
      <c r="Q180" s="10">
        <f t="shared" si="75"/>
        <v>889.95175519108523</v>
      </c>
      <c r="R180" s="10">
        <f t="shared" si="75"/>
        <v>907.75079029490712</v>
      </c>
      <c r="S180" s="10">
        <f t="shared" si="75"/>
        <v>925.90580610080508</v>
      </c>
      <c r="T180" s="10">
        <f t="shared" si="75"/>
        <v>944.42392222282126</v>
      </c>
      <c r="U180" s="10">
        <f t="shared" si="75"/>
        <v>963.31240066727776</v>
      </c>
      <c r="V180" s="10">
        <f t="shared" si="75"/>
        <v>982.57864868062325</v>
      </c>
      <c r="W180" s="10">
        <f t="shared" si="75"/>
        <v>1002.2302216542357</v>
      </c>
      <c r="X180" s="10">
        <f t="shared" si="75"/>
        <v>1022.2748260873205</v>
      </c>
      <c r="Y180" s="10">
        <f t="shared" si="75"/>
        <v>1042.7203226090669</v>
      </c>
      <c r="Z180" s="10">
        <f t="shared" si="75"/>
        <v>1063.5747290612483</v>
      </c>
      <c r="AA180" s="10">
        <f t="shared" si="75"/>
        <v>1084.8462236424732</v>
      </c>
    </row>
    <row r="181" spans="1:27" x14ac:dyDescent="0.3">
      <c r="C181" s="1"/>
      <c r="D181" s="1"/>
      <c r="E181" s="4" t="s">
        <v>87</v>
      </c>
      <c r="F181" s="4" t="s">
        <v>4</v>
      </c>
      <c r="G181" s="4"/>
      <c r="H181" s="10">
        <f>H177/H176</f>
        <v>2299.0685942492014</v>
      </c>
      <c r="I181" s="10">
        <f t="shared" ref="I181:AA181" si="76">I177/I176</f>
        <v>2403.1837985953553</v>
      </c>
      <c r="J181" s="10">
        <f t="shared" si="76"/>
        <v>2523.985847376176</v>
      </c>
      <c r="K181" s="10">
        <f t="shared" si="76"/>
        <v>2644.7060669890921</v>
      </c>
      <c r="L181" s="10">
        <f t="shared" si="76"/>
        <v>2699.8479889929013</v>
      </c>
      <c r="M181" s="10">
        <f t="shared" si="76"/>
        <v>2754.3829208109205</v>
      </c>
      <c r="N181" s="10">
        <f t="shared" si="76"/>
        <v>2809.4705792271393</v>
      </c>
      <c r="O181" s="10">
        <f t="shared" si="76"/>
        <v>2865.6599908116823</v>
      </c>
      <c r="P181" s="10">
        <f t="shared" si="76"/>
        <v>2922.9731906279153</v>
      </c>
      <c r="Q181" s="10">
        <f t="shared" si="76"/>
        <v>2981.4326544404739</v>
      </c>
      <c r="R181" s="10">
        <f t="shared" si="76"/>
        <v>3041.0613075292836</v>
      </c>
      <c r="S181" s="10">
        <f t="shared" si="76"/>
        <v>3101.8825336798691</v>
      </c>
      <c r="T181" s="10">
        <f t="shared" si="76"/>
        <v>3163.9201843534665</v>
      </c>
      <c r="U181" s="10">
        <f t="shared" si="76"/>
        <v>3227.1985880405359</v>
      </c>
      <c r="V181" s="10">
        <f t="shared" si="76"/>
        <v>3291.7425598013465</v>
      </c>
      <c r="W181" s="10">
        <f t="shared" si="76"/>
        <v>3357.5774109973736</v>
      </c>
      <c r="X181" s="10">
        <f t="shared" si="76"/>
        <v>3424.7289592173215</v>
      </c>
      <c r="Y181" s="10">
        <f t="shared" si="76"/>
        <v>3493.2235384016676</v>
      </c>
      <c r="Z181" s="10">
        <f t="shared" si="76"/>
        <v>3563.0880091697013</v>
      </c>
      <c r="AA181" s="10">
        <f t="shared" si="76"/>
        <v>3634.3497693530953</v>
      </c>
    </row>
    <row r="182" spans="1:27" x14ac:dyDescent="0.3">
      <c r="C182" s="1"/>
      <c r="D182" s="1"/>
    </row>
    <row r="183" spans="1:27" x14ac:dyDescent="0.3">
      <c r="C183" s="1" t="str">
        <f>"Incremental "&amp;VLOOKUP(G4,E320:F322,2,FALSE)&amp;" Charges"</f>
        <v>Incremental Bulk Recycled Water Processing Charges</v>
      </c>
      <c r="H183" s="2"/>
      <c r="I183" s="2"/>
      <c r="J183" s="2"/>
      <c r="K183" s="2"/>
      <c r="L183" s="2"/>
      <c r="M183" s="2"/>
      <c r="N183" s="2"/>
      <c r="O183" s="2"/>
      <c r="P183" s="2"/>
      <c r="Q183" s="2"/>
      <c r="R183" s="2"/>
      <c r="S183" s="2"/>
      <c r="T183" s="2"/>
      <c r="U183" s="2"/>
      <c r="V183" s="2"/>
      <c r="W183" s="2"/>
      <c r="X183" s="2"/>
      <c r="Y183" s="2"/>
      <c r="Z183" s="2"/>
      <c r="AA183" s="2"/>
    </row>
    <row r="184" spans="1:27" x14ac:dyDescent="0.3">
      <c r="A184" s="15">
        <f>'Notes &amp; Assumptions'!A50</f>
        <v>37</v>
      </c>
      <c r="E184" t="s">
        <v>119</v>
      </c>
      <c r="F184" t="s">
        <v>8</v>
      </c>
      <c r="H184" s="12">
        <v>-0.01</v>
      </c>
      <c r="I184" s="12">
        <v>-0.01</v>
      </c>
      <c r="J184" s="12">
        <v>-0.01</v>
      </c>
      <c r="K184" s="12">
        <v>-0.01</v>
      </c>
      <c r="L184" s="12">
        <v>0</v>
      </c>
      <c r="M184" s="12">
        <v>0</v>
      </c>
      <c r="N184" s="12">
        <v>0</v>
      </c>
      <c r="O184" s="12">
        <v>0</v>
      </c>
      <c r="P184" s="12">
        <v>0</v>
      </c>
      <c r="Q184" s="12">
        <v>0</v>
      </c>
      <c r="R184" s="12">
        <v>0</v>
      </c>
      <c r="S184" s="12">
        <v>0</v>
      </c>
      <c r="T184" s="12">
        <v>0</v>
      </c>
      <c r="U184" s="12">
        <v>0</v>
      </c>
      <c r="V184" s="12">
        <v>0</v>
      </c>
      <c r="W184" s="12">
        <v>0</v>
      </c>
      <c r="X184" s="12">
        <v>0</v>
      </c>
      <c r="Y184" s="12">
        <v>0</v>
      </c>
      <c r="Z184" s="12">
        <v>0</v>
      </c>
      <c r="AA184" s="12">
        <v>0</v>
      </c>
    </row>
    <row r="185" spans="1:27" x14ac:dyDescent="0.3">
      <c r="A185" s="15">
        <f>'Notes &amp; Assumptions'!A51</f>
        <v>38</v>
      </c>
      <c r="E185" t="s">
        <v>123</v>
      </c>
      <c r="F185" t="s">
        <v>4</v>
      </c>
      <c r="G185" s="11">
        <v>600</v>
      </c>
      <c r="H185" s="2">
        <f t="shared" ref="H185:AA185" si="77">G185*(1+$G$14)*(1+H184)</f>
        <v>605.88</v>
      </c>
      <c r="I185" s="2">
        <f t="shared" si="77"/>
        <v>611.81762400000002</v>
      </c>
      <c r="J185" s="2">
        <f t="shared" si="77"/>
        <v>617.81343671520006</v>
      </c>
      <c r="K185" s="2">
        <f t="shared" si="77"/>
        <v>623.86800839500893</v>
      </c>
      <c r="L185" s="2">
        <f t="shared" si="77"/>
        <v>636.34536856290913</v>
      </c>
      <c r="M185" s="2">
        <f t="shared" si="77"/>
        <v>649.07227593416735</v>
      </c>
      <c r="N185" s="2">
        <f t="shared" si="77"/>
        <v>662.05372145285071</v>
      </c>
      <c r="O185" s="2">
        <f t="shared" si="77"/>
        <v>675.2947958819077</v>
      </c>
      <c r="P185" s="2">
        <f t="shared" si="77"/>
        <v>688.80069179954592</v>
      </c>
      <c r="Q185" s="2">
        <f t="shared" si="77"/>
        <v>702.57670563553688</v>
      </c>
      <c r="R185" s="2">
        <f t="shared" si="77"/>
        <v>716.62823974824767</v>
      </c>
      <c r="S185" s="2">
        <f t="shared" si="77"/>
        <v>730.96080454321259</v>
      </c>
      <c r="T185" s="2">
        <f t="shared" si="77"/>
        <v>745.58002063407685</v>
      </c>
      <c r="U185" s="2">
        <f t="shared" si="77"/>
        <v>760.49162104675838</v>
      </c>
      <c r="V185" s="2">
        <f t="shared" si="77"/>
        <v>775.70145346769357</v>
      </c>
      <c r="W185" s="2">
        <f t="shared" si="77"/>
        <v>791.21548253704748</v>
      </c>
      <c r="X185" s="2">
        <f t="shared" si="77"/>
        <v>807.03979218778841</v>
      </c>
      <c r="Y185" s="2">
        <f t="shared" si="77"/>
        <v>823.18058803154418</v>
      </c>
      <c r="Z185" s="2">
        <f t="shared" si="77"/>
        <v>839.64419979217507</v>
      </c>
      <c r="AA185" s="2">
        <f t="shared" si="77"/>
        <v>856.43708378801864</v>
      </c>
    </row>
    <row r="186" spans="1:27" x14ac:dyDescent="0.3">
      <c r="A186" s="15">
        <f>'Notes &amp; Assumptions'!A52</f>
        <v>39</v>
      </c>
      <c r="E186" t="s">
        <v>124</v>
      </c>
      <c r="F186" t="s">
        <v>7</v>
      </c>
      <c r="G186" s="2"/>
      <c r="H186" s="11">
        <v>5000</v>
      </c>
      <c r="I186" s="11">
        <v>5000</v>
      </c>
      <c r="J186" s="11">
        <v>5000</v>
      </c>
      <c r="K186" s="11">
        <v>5000</v>
      </c>
      <c r="L186" s="11">
        <v>5000</v>
      </c>
      <c r="M186" s="11">
        <v>5000</v>
      </c>
      <c r="N186" s="11">
        <v>5000</v>
      </c>
      <c r="O186" s="11">
        <v>5000</v>
      </c>
      <c r="P186" s="11">
        <v>5000</v>
      </c>
      <c r="Q186" s="11">
        <v>5000</v>
      </c>
      <c r="R186" s="11">
        <v>5000</v>
      </c>
      <c r="S186" s="11">
        <v>5000</v>
      </c>
      <c r="T186" s="11">
        <v>5000</v>
      </c>
      <c r="U186" s="11">
        <v>5000</v>
      </c>
      <c r="V186" s="11">
        <v>5000</v>
      </c>
      <c r="W186" s="11">
        <v>5000</v>
      </c>
      <c r="X186" s="11">
        <v>5000</v>
      </c>
      <c r="Y186" s="11">
        <v>5000</v>
      </c>
      <c r="Z186" s="11">
        <v>5000</v>
      </c>
      <c r="AA186" s="11">
        <v>5000</v>
      </c>
    </row>
    <row r="187" spans="1:27" x14ac:dyDescent="0.3">
      <c r="E187" t="s">
        <v>58</v>
      </c>
      <c r="F187" t="s">
        <v>7</v>
      </c>
      <c r="H187" s="2">
        <f>H185*H176+H186</f>
        <v>8792.8087999999989</v>
      </c>
      <c r="I187" s="2">
        <f t="shared" ref="I187:AA187" si="78">I185*I176+I186</f>
        <v>22387.85687408</v>
      </c>
      <c r="J187" s="2">
        <f t="shared" si="78"/>
        <v>60899.759753991304</v>
      </c>
      <c r="K187" s="2">
        <f t="shared" si="78"/>
        <v>82384.587761316914</v>
      </c>
      <c r="L187" s="2">
        <f t="shared" si="78"/>
        <v>97295.532256364342</v>
      </c>
      <c r="M187" s="2">
        <f t="shared" si="78"/>
        <v>103035.87655709664</v>
      </c>
      <c r="N187" s="2">
        <f t="shared" si="78"/>
        <v>104996.59408823856</v>
      </c>
      <c r="O187" s="2">
        <f t="shared" si="78"/>
        <v>106996.52597000333</v>
      </c>
      <c r="P187" s="2">
        <f t="shared" si="78"/>
        <v>109036.45648940341</v>
      </c>
      <c r="Q187" s="2">
        <f t="shared" si="78"/>
        <v>111117.18561919148</v>
      </c>
      <c r="R187" s="2">
        <f t="shared" si="78"/>
        <v>113239.52933157532</v>
      </c>
      <c r="S187" s="2">
        <f t="shared" si="78"/>
        <v>115404.31991820682</v>
      </c>
      <c r="T187" s="2">
        <f t="shared" si="78"/>
        <v>117612.40631657097</v>
      </c>
      <c r="U187" s="2">
        <f t="shared" si="78"/>
        <v>119864.65444290238</v>
      </c>
      <c r="V187" s="2">
        <f t="shared" si="78"/>
        <v>122161.94753176044</v>
      </c>
      <c r="W187" s="2">
        <f t="shared" si="78"/>
        <v>124505.18648239564</v>
      </c>
      <c r="X187" s="2">
        <f t="shared" si="78"/>
        <v>126895.29021204356</v>
      </c>
      <c r="Y187" s="2">
        <f t="shared" si="78"/>
        <v>129333.19601628442</v>
      </c>
      <c r="Z187" s="2">
        <f t="shared" si="78"/>
        <v>131819.8599366101</v>
      </c>
      <c r="AA187" s="2">
        <f t="shared" si="78"/>
        <v>134356.25713534234</v>
      </c>
    </row>
    <row r="188" spans="1:27" x14ac:dyDescent="0.3">
      <c r="H188" s="2"/>
      <c r="I188" s="2"/>
      <c r="J188" s="2"/>
      <c r="K188" s="2"/>
      <c r="L188" s="2"/>
      <c r="M188" s="2"/>
      <c r="N188" s="2"/>
      <c r="O188" s="2"/>
      <c r="P188" s="2"/>
      <c r="Q188" s="2"/>
      <c r="R188" s="2"/>
      <c r="S188" s="2"/>
      <c r="T188" s="2"/>
      <c r="U188" s="2"/>
      <c r="V188" s="2"/>
      <c r="W188" s="2"/>
      <c r="X188" s="2"/>
      <c r="Y188" s="2"/>
      <c r="Z188" s="2"/>
      <c r="AA188" s="2"/>
    </row>
    <row r="189" spans="1:27" x14ac:dyDescent="0.3">
      <c r="C189" s="1" t="s">
        <v>10</v>
      </c>
      <c r="G189" s="2"/>
    </row>
    <row r="190" spans="1:27" x14ac:dyDescent="0.3">
      <c r="C190" s="1"/>
      <c r="D190" t="s">
        <v>150</v>
      </c>
      <c r="G190" s="2"/>
    </row>
    <row r="191" spans="1:27" x14ac:dyDescent="0.3">
      <c r="A191" s="15">
        <f>'Notes &amp; Assumptions'!A53</f>
        <v>40</v>
      </c>
      <c r="C191" s="1"/>
      <c r="E191" t="s">
        <v>126</v>
      </c>
      <c r="G191" s="2"/>
      <c r="H191" s="12">
        <v>0.02</v>
      </c>
      <c r="I191" s="12">
        <v>0.02</v>
      </c>
      <c r="J191" s="12">
        <v>0.02</v>
      </c>
      <c r="K191" s="12">
        <v>0.02</v>
      </c>
      <c r="L191" s="12">
        <v>0</v>
      </c>
      <c r="M191" s="12">
        <v>0</v>
      </c>
      <c r="N191" s="12">
        <v>0</v>
      </c>
      <c r="O191" s="12">
        <v>0</v>
      </c>
      <c r="P191" s="12">
        <v>0</v>
      </c>
      <c r="Q191" s="12">
        <v>0</v>
      </c>
      <c r="R191" s="12">
        <v>0</v>
      </c>
      <c r="S191" s="12">
        <v>0</v>
      </c>
      <c r="T191" s="12">
        <v>0</v>
      </c>
      <c r="U191" s="12">
        <v>0</v>
      </c>
      <c r="V191" s="12">
        <v>0</v>
      </c>
      <c r="W191" s="12">
        <v>0</v>
      </c>
      <c r="X191" s="12">
        <v>0</v>
      </c>
      <c r="Y191" s="12">
        <v>0</v>
      </c>
      <c r="Z191" s="12">
        <v>0</v>
      </c>
      <c r="AA191" s="12">
        <v>0</v>
      </c>
    </row>
    <row r="192" spans="1:27" x14ac:dyDescent="0.3">
      <c r="A192" s="15">
        <f>'Notes &amp; Assumptions'!A54</f>
        <v>41</v>
      </c>
      <c r="E192" t="s">
        <v>26</v>
      </c>
      <c r="F192" t="s">
        <v>22</v>
      </c>
      <c r="G192" s="11">
        <v>20</v>
      </c>
      <c r="H192" s="2">
        <f t="shared" ref="H192:W193" si="79">G192*(1+$G$14)*(1+H$191)</f>
        <v>20.808</v>
      </c>
      <c r="I192" s="2">
        <f t="shared" si="79"/>
        <v>21.648643200000002</v>
      </c>
      <c r="J192" s="2">
        <f t="shared" si="79"/>
        <v>22.523248385280002</v>
      </c>
      <c r="K192" s="2">
        <f t="shared" si="79"/>
        <v>23.433187620045313</v>
      </c>
      <c r="L192" s="2">
        <f t="shared" si="79"/>
        <v>23.90185137244622</v>
      </c>
      <c r="M192" s="2">
        <f t="shared" si="79"/>
        <v>24.379888399895144</v>
      </c>
      <c r="N192" s="2">
        <f t="shared" si="79"/>
        <v>24.867486167893048</v>
      </c>
      <c r="O192" s="2">
        <f t="shared" si="79"/>
        <v>25.364835891250909</v>
      </c>
      <c r="P192" s="2">
        <f t="shared" si="79"/>
        <v>25.872132609075926</v>
      </c>
      <c r="Q192" s="2">
        <f t="shared" si="79"/>
        <v>26.389575261257445</v>
      </c>
      <c r="R192" s="2">
        <f t="shared" si="79"/>
        <v>26.917366766482594</v>
      </c>
      <c r="S192" s="2">
        <f t="shared" si="79"/>
        <v>27.455714101812248</v>
      </c>
      <c r="T192" s="2">
        <f t="shared" si="79"/>
        <v>28.004828383848494</v>
      </c>
      <c r="U192" s="2">
        <f t="shared" si="79"/>
        <v>28.564924951525466</v>
      </c>
      <c r="V192" s="2">
        <f t="shared" si="79"/>
        <v>29.136223450555974</v>
      </c>
      <c r="W192" s="2">
        <f t="shared" si="79"/>
        <v>29.718947919567093</v>
      </c>
      <c r="X192" s="2">
        <f t="shared" ref="X192:AA193" si="80">W192*(1+$G$14)*(1+X$191)</f>
        <v>30.313326877958435</v>
      </c>
      <c r="Y192" s="2">
        <f t="shared" si="80"/>
        <v>30.919593415517603</v>
      </c>
      <c r="Z192" s="2">
        <f t="shared" si="80"/>
        <v>31.537985283827958</v>
      </c>
      <c r="AA192" s="2">
        <f t="shared" si="80"/>
        <v>32.168744989504518</v>
      </c>
    </row>
    <row r="193" spans="1:29" x14ac:dyDescent="0.3">
      <c r="A193" s="15">
        <f>'Notes &amp; Assumptions'!A55</f>
        <v>42</v>
      </c>
      <c r="E193" t="s">
        <v>27</v>
      </c>
      <c r="F193" t="s">
        <v>4</v>
      </c>
      <c r="G193" s="11">
        <v>10</v>
      </c>
      <c r="H193" s="2">
        <f t="shared" si="79"/>
        <v>10.404</v>
      </c>
      <c r="I193" s="2">
        <f t="shared" si="79"/>
        <v>10.824321600000001</v>
      </c>
      <c r="J193" s="2">
        <f t="shared" si="79"/>
        <v>11.261624192640001</v>
      </c>
      <c r="K193" s="2">
        <f t="shared" si="79"/>
        <v>11.716593810022657</v>
      </c>
      <c r="L193" s="2">
        <f t="shared" si="79"/>
        <v>11.95092568622311</v>
      </c>
      <c r="M193" s="2">
        <f t="shared" si="79"/>
        <v>12.189944199947572</v>
      </c>
      <c r="N193" s="2">
        <f t="shared" si="79"/>
        <v>12.433743083946524</v>
      </c>
      <c r="O193" s="2">
        <f t="shared" si="79"/>
        <v>12.682417945625454</v>
      </c>
      <c r="P193" s="2">
        <f t="shared" si="79"/>
        <v>12.936066304537963</v>
      </c>
      <c r="Q193" s="2">
        <f t="shared" si="79"/>
        <v>13.194787630628722</v>
      </c>
      <c r="R193" s="2">
        <f t="shared" si="79"/>
        <v>13.458683383241297</v>
      </c>
      <c r="S193" s="2">
        <f t="shared" si="79"/>
        <v>13.727857050906124</v>
      </c>
      <c r="T193" s="2">
        <f t="shared" si="79"/>
        <v>14.002414191924247</v>
      </c>
      <c r="U193" s="2">
        <f t="shared" si="79"/>
        <v>14.282462475762733</v>
      </c>
      <c r="V193" s="2">
        <f t="shared" si="79"/>
        <v>14.568111725277987</v>
      </c>
      <c r="W193" s="2">
        <f t="shared" si="79"/>
        <v>14.859473959783546</v>
      </c>
      <c r="X193" s="2">
        <f t="shared" si="80"/>
        <v>15.156663438979217</v>
      </c>
      <c r="Y193" s="2">
        <f t="shared" si="80"/>
        <v>15.459796707758802</v>
      </c>
      <c r="Z193" s="2">
        <f t="shared" si="80"/>
        <v>15.768992641913979</v>
      </c>
      <c r="AA193" s="2">
        <f t="shared" si="80"/>
        <v>16.084372494752259</v>
      </c>
    </row>
    <row r="194" spans="1:29" x14ac:dyDescent="0.3">
      <c r="A194" s="15">
        <f>'Notes &amp; Assumptions'!A56</f>
        <v>43</v>
      </c>
      <c r="E194" t="s">
        <v>39</v>
      </c>
      <c r="F194" t="s">
        <v>7</v>
      </c>
      <c r="G194" s="2"/>
      <c r="H194" s="11">
        <v>5000</v>
      </c>
      <c r="I194" s="11">
        <v>5000</v>
      </c>
      <c r="J194" s="11">
        <v>5000</v>
      </c>
      <c r="K194" s="11">
        <v>5000</v>
      </c>
      <c r="L194" s="11">
        <v>5000</v>
      </c>
      <c r="M194" s="11">
        <v>5000</v>
      </c>
      <c r="N194" s="11">
        <v>5000</v>
      </c>
      <c r="O194" s="11">
        <v>5000</v>
      </c>
      <c r="P194" s="11">
        <v>5000</v>
      </c>
      <c r="Q194" s="11">
        <v>5000</v>
      </c>
      <c r="R194" s="11">
        <v>5000</v>
      </c>
      <c r="S194" s="11">
        <v>5000</v>
      </c>
      <c r="T194" s="11">
        <v>5000</v>
      </c>
      <c r="U194" s="11">
        <v>5000</v>
      </c>
      <c r="V194" s="11">
        <v>5000</v>
      </c>
      <c r="W194" s="11">
        <v>5000</v>
      </c>
      <c r="X194" s="11">
        <v>5000</v>
      </c>
      <c r="Y194" s="11">
        <v>5000</v>
      </c>
      <c r="Z194" s="11">
        <v>5000</v>
      </c>
      <c r="AA194" s="11">
        <v>5000</v>
      </c>
    </row>
    <row r="195" spans="1:29" x14ac:dyDescent="0.3">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row>
    <row r="196" spans="1:29" x14ac:dyDescent="0.3">
      <c r="D196" t="s">
        <v>125</v>
      </c>
      <c r="G196" s="15"/>
      <c r="H196" s="15"/>
      <c r="I196" s="15"/>
      <c r="J196" s="15"/>
      <c r="K196" s="15"/>
      <c r="L196" s="15"/>
      <c r="M196" s="15"/>
      <c r="N196" s="15"/>
      <c r="O196" s="15"/>
      <c r="P196" s="15"/>
      <c r="Q196" s="15"/>
      <c r="R196" s="15"/>
      <c r="S196" s="15"/>
      <c r="T196" s="15"/>
      <c r="U196" s="15"/>
      <c r="V196" s="15"/>
      <c r="W196" s="15"/>
      <c r="X196" s="15"/>
      <c r="Y196" s="15"/>
      <c r="Z196" s="15"/>
      <c r="AA196" s="15"/>
    </row>
    <row r="197" spans="1:29" x14ac:dyDescent="0.3">
      <c r="A197" s="15">
        <f>'Notes &amp; Assumptions'!A57</f>
        <v>44</v>
      </c>
      <c r="E197" t="s">
        <v>27</v>
      </c>
      <c r="F197" t="s">
        <v>4</v>
      </c>
      <c r="G197" s="15"/>
      <c r="H197" s="11">
        <v>10</v>
      </c>
      <c r="I197" s="11">
        <v>10</v>
      </c>
      <c r="J197" s="11">
        <v>10</v>
      </c>
      <c r="K197" s="11">
        <v>10</v>
      </c>
      <c r="L197" s="11">
        <v>10</v>
      </c>
      <c r="M197" s="11"/>
      <c r="N197" s="11"/>
      <c r="O197" s="11"/>
      <c r="P197" s="11"/>
      <c r="Q197" s="11"/>
      <c r="R197" s="11"/>
      <c r="S197" s="11"/>
      <c r="T197" s="11"/>
      <c r="U197" s="11"/>
      <c r="V197" s="11"/>
      <c r="W197" s="11"/>
      <c r="X197" s="11"/>
      <c r="Y197" s="11"/>
      <c r="Z197" s="11"/>
      <c r="AA197" s="11"/>
    </row>
    <row r="198" spans="1:29" x14ac:dyDescent="0.3">
      <c r="A198" s="15">
        <f>'Notes &amp; Assumptions'!A58</f>
        <v>45</v>
      </c>
      <c r="E198" t="s">
        <v>39</v>
      </c>
      <c r="F198" t="s">
        <v>7</v>
      </c>
      <c r="G198" s="2"/>
      <c r="H198" s="11">
        <v>5000</v>
      </c>
      <c r="I198" s="11">
        <v>5000</v>
      </c>
      <c r="J198" s="11">
        <v>5000</v>
      </c>
      <c r="K198" s="11">
        <v>5000</v>
      </c>
      <c r="L198" s="11">
        <v>5000</v>
      </c>
      <c r="M198" s="11"/>
      <c r="N198" s="11"/>
      <c r="O198" s="11"/>
      <c r="P198" s="11"/>
      <c r="Q198" s="11"/>
      <c r="R198" s="11"/>
      <c r="S198" s="11"/>
      <c r="T198" s="11"/>
      <c r="U198" s="11"/>
      <c r="V198" s="11"/>
      <c r="W198" s="11"/>
      <c r="X198" s="11"/>
      <c r="Y198" s="11"/>
      <c r="Z198" s="11"/>
      <c r="AA198" s="11"/>
    </row>
    <row r="199" spans="1:29" x14ac:dyDescent="0.3">
      <c r="G199" s="2"/>
    </row>
    <row r="200" spans="1:29" x14ac:dyDescent="0.3">
      <c r="E200" t="s">
        <v>10</v>
      </c>
      <c r="F200" t="s">
        <v>7</v>
      </c>
      <c r="G200" s="2"/>
      <c r="H200" s="2">
        <f>H192*H175+(H193+H197)*H176+H194+H198</f>
        <v>10564.697039999999</v>
      </c>
      <c r="I200" s="2">
        <f t="shared" ref="I200:AA200" si="81">I192*I175+(I193+I197)*I176+I194+I198</f>
        <v>12626.799680672</v>
      </c>
      <c r="J200" s="2">
        <f t="shared" si="81"/>
        <v>18658.203024148788</v>
      </c>
      <c r="K200" s="2">
        <f t="shared" si="81"/>
        <v>22441.932346134061</v>
      </c>
      <c r="L200" s="2">
        <f t="shared" si="81"/>
        <v>24800.062028538661</v>
      </c>
      <c r="M200" s="2">
        <f t="shared" si="81"/>
        <v>19177.392702307025</v>
      </c>
      <c r="N200" s="2">
        <f t="shared" si="81"/>
        <v>19460.940556353165</v>
      </c>
      <c r="O200" s="2">
        <f t="shared" si="81"/>
        <v>19750.159367480228</v>
      </c>
      <c r="P200" s="2">
        <f t="shared" si="81"/>
        <v>20045.162554829833</v>
      </c>
      <c r="Q200" s="2">
        <f t="shared" si="81"/>
        <v>20346.065805926431</v>
      </c>
      <c r="R200" s="2">
        <f t="shared" si="81"/>
        <v>20652.987122044957</v>
      </c>
      <c r="S200" s="2">
        <f t="shared" si="81"/>
        <v>20966.046864485859</v>
      </c>
      <c r="T200" s="2">
        <f t="shared" si="81"/>
        <v>21285.367801775577</v>
      </c>
      <c r="U200" s="2">
        <f t="shared" si="81"/>
        <v>21611.07515781109</v>
      </c>
      <c r="V200" s="2">
        <f t="shared" si="81"/>
        <v>21943.296660967309</v>
      </c>
      <c r="W200" s="2">
        <f t="shared" si="81"/>
        <v>22282.162594186655</v>
      </c>
      <c r="X200" s="2">
        <f t="shared" si="81"/>
        <v>22627.805846070391</v>
      </c>
      <c r="Y200" s="2">
        <f t="shared" si="81"/>
        <v>22980.361962991796</v>
      </c>
      <c r="Z200" s="2">
        <f t="shared" si="81"/>
        <v>23339.969202251632</v>
      </c>
      <c r="AA200" s="2">
        <f t="shared" si="81"/>
        <v>23706.768586296668</v>
      </c>
    </row>
    <row r="201" spans="1:29" x14ac:dyDescent="0.3">
      <c r="G201" s="2"/>
      <c r="H201" s="2"/>
      <c r="I201" s="2"/>
      <c r="J201" s="2"/>
      <c r="K201" s="2"/>
      <c r="L201" s="2"/>
      <c r="M201" s="2"/>
      <c r="N201" s="2"/>
      <c r="O201" s="2"/>
      <c r="P201" s="2"/>
      <c r="Q201" s="2"/>
      <c r="R201" s="2"/>
      <c r="S201" s="2"/>
      <c r="T201" s="2"/>
      <c r="U201" s="2"/>
      <c r="V201" s="2"/>
      <c r="W201" s="2"/>
      <c r="X201" s="2"/>
      <c r="Y201" s="2"/>
      <c r="Z201" s="2"/>
      <c r="AA201" s="2"/>
    </row>
    <row r="202" spans="1:29" x14ac:dyDescent="0.3">
      <c r="C202" s="1" t="s">
        <v>48</v>
      </c>
      <c r="G202" s="2"/>
      <c r="H202" s="2"/>
      <c r="I202" s="2"/>
      <c r="J202" s="2"/>
      <c r="K202" s="2"/>
      <c r="L202" s="2"/>
      <c r="M202" s="2"/>
      <c r="N202" s="2"/>
      <c r="O202" s="2"/>
      <c r="P202" s="2"/>
      <c r="Q202" s="2"/>
      <c r="R202" s="2"/>
      <c r="S202" s="2"/>
      <c r="T202" s="2"/>
      <c r="U202" s="2"/>
      <c r="V202" s="2"/>
      <c r="W202" s="2"/>
      <c r="X202" s="2"/>
      <c r="Y202" s="2"/>
      <c r="Z202" s="2"/>
      <c r="AA202" s="2"/>
    </row>
    <row r="203" spans="1:29" x14ac:dyDescent="0.3">
      <c r="A203" s="15">
        <f>'Notes &amp; Assumptions'!A59</f>
        <v>46</v>
      </c>
      <c r="E203" s="11" t="s">
        <v>44</v>
      </c>
      <c r="F203" t="s">
        <v>7</v>
      </c>
      <c r="G203" s="2"/>
      <c r="H203" s="11">
        <v>5000</v>
      </c>
      <c r="I203" s="11">
        <v>5000</v>
      </c>
      <c r="J203" s="11">
        <v>5000</v>
      </c>
      <c r="K203" s="11">
        <v>5000</v>
      </c>
      <c r="L203" s="11"/>
      <c r="M203" s="11"/>
      <c r="N203" s="11"/>
      <c r="O203" s="11"/>
      <c r="P203" s="11"/>
      <c r="Q203" s="11"/>
      <c r="R203" s="11"/>
      <c r="S203" s="11"/>
      <c r="T203" s="11"/>
      <c r="U203" s="11"/>
      <c r="V203" s="11"/>
      <c r="W203" s="11"/>
      <c r="X203" s="11"/>
      <c r="Y203" s="11"/>
      <c r="Z203" s="11"/>
      <c r="AA203" s="11"/>
    </row>
    <row r="204" spans="1:29" x14ac:dyDescent="0.3">
      <c r="A204" s="15">
        <f>'Notes &amp; Assumptions'!A60</f>
        <v>47</v>
      </c>
      <c r="E204" s="11" t="s">
        <v>45</v>
      </c>
      <c r="F204" t="s">
        <v>7</v>
      </c>
      <c r="G204" s="2"/>
      <c r="H204" s="11">
        <v>2000</v>
      </c>
      <c r="I204" s="11">
        <v>2000</v>
      </c>
      <c r="J204" s="11">
        <v>2000</v>
      </c>
      <c r="K204" s="11">
        <v>2000</v>
      </c>
      <c r="L204" s="11"/>
      <c r="M204" s="11"/>
      <c r="N204" s="11"/>
      <c r="O204" s="11"/>
      <c r="P204" s="11"/>
      <c r="Q204" s="11"/>
      <c r="R204" s="11"/>
      <c r="S204" s="11"/>
      <c r="T204" s="11"/>
      <c r="U204" s="11"/>
      <c r="V204" s="11"/>
      <c r="W204" s="11"/>
      <c r="X204" s="11"/>
      <c r="Y204" s="11"/>
      <c r="Z204" s="11"/>
      <c r="AA204" s="11"/>
    </row>
    <row r="205" spans="1:29" x14ac:dyDescent="0.3">
      <c r="A205" s="15">
        <f>'Notes &amp; Assumptions'!A61</f>
        <v>48</v>
      </c>
      <c r="E205" s="11" t="s">
        <v>46</v>
      </c>
      <c r="F205" t="s">
        <v>7</v>
      </c>
      <c r="G205" s="2"/>
      <c r="H205" s="11">
        <v>1000</v>
      </c>
      <c r="I205" s="11">
        <v>1000</v>
      </c>
      <c r="J205" s="11">
        <v>1000</v>
      </c>
      <c r="K205" s="11">
        <v>1000</v>
      </c>
      <c r="L205" s="11"/>
      <c r="M205" s="11"/>
      <c r="N205" s="11"/>
      <c r="O205" s="11"/>
      <c r="P205" s="11"/>
      <c r="Q205" s="11"/>
      <c r="R205" s="11"/>
      <c r="S205" s="11"/>
      <c r="T205" s="11"/>
      <c r="U205" s="11"/>
      <c r="V205" s="11"/>
      <c r="W205" s="11"/>
      <c r="X205" s="11"/>
      <c r="Y205" s="11"/>
      <c r="Z205" s="11"/>
      <c r="AA205" s="11"/>
    </row>
    <row r="206" spans="1:29" x14ac:dyDescent="0.3">
      <c r="A206" s="15">
        <f>'Notes &amp; Assumptions'!A62</f>
        <v>49</v>
      </c>
      <c r="E206" s="11" t="s">
        <v>47</v>
      </c>
      <c r="F206" t="s">
        <v>7</v>
      </c>
      <c r="G206" s="2"/>
      <c r="H206" s="11">
        <v>500</v>
      </c>
      <c r="I206" s="11">
        <v>500</v>
      </c>
      <c r="J206" s="11">
        <v>500</v>
      </c>
      <c r="K206" s="11">
        <v>500</v>
      </c>
      <c r="L206" s="11"/>
      <c r="M206" s="11"/>
      <c r="N206" s="11"/>
      <c r="O206" s="11"/>
      <c r="P206" s="11"/>
      <c r="Q206" s="11"/>
      <c r="R206" s="11"/>
      <c r="S206" s="11"/>
      <c r="T206" s="11"/>
      <c r="U206" s="11"/>
      <c r="V206" s="11"/>
      <c r="W206" s="11"/>
      <c r="X206" s="11"/>
      <c r="Y206" s="11"/>
      <c r="Z206" s="11"/>
      <c r="AA206" s="11"/>
    </row>
    <row r="207" spans="1:29" x14ac:dyDescent="0.3">
      <c r="E207" t="s">
        <v>17</v>
      </c>
      <c r="G207" s="2"/>
      <c r="H207" s="2">
        <f>SUM(H203:H206)</f>
        <v>8500</v>
      </c>
      <c r="I207" s="2">
        <f t="shared" ref="I207:AA207" si="82">SUM(I203:I206)</f>
        <v>8500</v>
      </c>
      <c r="J207" s="2">
        <f t="shared" si="82"/>
        <v>8500</v>
      </c>
      <c r="K207" s="2">
        <f t="shared" si="82"/>
        <v>8500</v>
      </c>
      <c r="L207" s="2">
        <f t="shared" si="82"/>
        <v>0</v>
      </c>
      <c r="M207" s="2">
        <f t="shared" si="82"/>
        <v>0</v>
      </c>
      <c r="N207" s="2">
        <f t="shared" si="82"/>
        <v>0</v>
      </c>
      <c r="O207" s="2">
        <f t="shared" si="82"/>
        <v>0</v>
      </c>
      <c r="P207" s="2">
        <f t="shared" si="82"/>
        <v>0</v>
      </c>
      <c r="Q207" s="2">
        <f t="shared" si="82"/>
        <v>0</v>
      </c>
      <c r="R207" s="2">
        <f t="shared" si="82"/>
        <v>0</v>
      </c>
      <c r="S207" s="2">
        <f t="shared" si="82"/>
        <v>0</v>
      </c>
      <c r="T207" s="2">
        <f t="shared" si="82"/>
        <v>0</v>
      </c>
      <c r="U207" s="2">
        <f t="shared" si="82"/>
        <v>0</v>
      </c>
      <c r="V207" s="2">
        <f t="shared" si="82"/>
        <v>0</v>
      </c>
      <c r="W207" s="2">
        <f t="shared" si="82"/>
        <v>0</v>
      </c>
      <c r="X207" s="2">
        <f t="shared" si="82"/>
        <v>0</v>
      </c>
      <c r="Y207" s="2">
        <f t="shared" si="82"/>
        <v>0</v>
      </c>
      <c r="Z207" s="2">
        <f t="shared" si="82"/>
        <v>0</v>
      </c>
      <c r="AA207" s="2">
        <f t="shared" si="82"/>
        <v>0</v>
      </c>
    </row>
    <row r="208" spans="1:29" x14ac:dyDescent="0.3">
      <c r="G208" s="2"/>
      <c r="H208" s="2"/>
      <c r="I208" s="2"/>
      <c r="J208" s="2"/>
      <c r="K208" s="2"/>
      <c r="L208" s="2"/>
      <c r="M208" s="2"/>
      <c r="N208" s="2"/>
      <c r="O208" s="2"/>
      <c r="P208" s="2"/>
      <c r="Q208" s="2"/>
      <c r="R208" s="2"/>
      <c r="S208" s="2"/>
      <c r="T208" s="2"/>
      <c r="U208" s="2"/>
      <c r="V208" s="2"/>
      <c r="W208" s="2"/>
      <c r="X208" s="2"/>
      <c r="Y208" s="2"/>
      <c r="Z208" s="2"/>
      <c r="AA208" s="2"/>
    </row>
    <row r="209" spans="1:27" x14ac:dyDescent="0.3">
      <c r="C209" s="1" t="s">
        <v>49</v>
      </c>
      <c r="G209" s="2"/>
      <c r="H209" s="2"/>
      <c r="I209" s="2"/>
      <c r="J209" s="2"/>
      <c r="K209" s="2"/>
      <c r="L209" s="2"/>
      <c r="M209" s="2"/>
      <c r="N209" s="2"/>
      <c r="O209" s="2"/>
      <c r="P209" s="2"/>
      <c r="Q209" s="2"/>
      <c r="R209" s="2"/>
      <c r="S209" s="2"/>
      <c r="T209" s="2"/>
      <c r="U209" s="2"/>
      <c r="V209" s="2"/>
      <c r="W209" s="2"/>
      <c r="X209" s="2"/>
      <c r="Y209" s="2"/>
      <c r="Z209" s="2"/>
      <c r="AA209" s="2"/>
    </row>
    <row r="210" spans="1:27" x14ac:dyDescent="0.3">
      <c r="A210" s="15">
        <f>'Notes &amp; Assumptions'!A63</f>
        <v>50</v>
      </c>
      <c r="E210" s="11" t="s">
        <v>50</v>
      </c>
      <c r="F210" t="s">
        <v>7</v>
      </c>
      <c r="G210" s="2"/>
      <c r="H210" s="11">
        <v>50</v>
      </c>
      <c r="I210" s="11">
        <v>50</v>
      </c>
      <c r="J210" s="11">
        <v>50</v>
      </c>
      <c r="K210" s="11">
        <v>50</v>
      </c>
      <c r="L210" s="11">
        <v>50</v>
      </c>
      <c r="M210" s="11">
        <v>50</v>
      </c>
      <c r="N210" s="11">
        <v>50</v>
      </c>
      <c r="O210" s="11">
        <v>50</v>
      </c>
      <c r="P210" s="11">
        <v>50</v>
      </c>
      <c r="Q210" s="11">
        <v>50</v>
      </c>
      <c r="R210" s="11">
        <v>50</v>
      </c>
      <c r="S210" s="11">
        <v>50</v>
      </c>
      <c r="T210" s="11">
        <v>50</v>
      </c>
      <c r="U210" s="11">
        <v>50</v>
      </c>
      <c r="V210" s="11">
        <v>50</v>
      </c>
      <c r="W210" s="11">
        <v>50</v>
      </c>
      <c r="X210" s="11">
        <v>50</v>
      </c>
      <c r="Y210" s="11">
        <v>50</v>
      </c>
      <c r="Z210" s="11">
        <v>50</v>
      </c>
      <c r="AA210" s="11">
        <v>50</v>
      </c>
    </row>
    <row r="211" spans="1:27" x14ac:dyDescent="0.3">
      <c r="A211" s="15">
        <f>'Notes &amp; Assumptions'!A64</f>
        <v>51</v>
      </c>
      <c r="E211" s="11" t="s">
        <v>51</v>
      </c>
      <c r="F211" t="s">
        <v>7</v>
      </c>
      <c r="G211" s="2"/>
      <c r="H211" s="11">
        <v>20</v>
      </c>
      <c r="I211" s="11">
        <v>20</v>
      </c>
      <c r="J211" s="11">
        <v>20</v>
      </c>
      <c r="K211" s="11">
        <v>20</v>
      </c>
      <c r="L211" s="11">
        <v>20</v>
      </c>
      <c r="M211" s="11">
        <v>20</v>
      </c>
      <c r="N211" s="11">
        <v>20</v>
      </c>
      <c r="O211" s="11">
        <v>20</v>
      </c>
      <c r="P211" s="11">
        <v>20</v>
      </c>
      <c r="Q211" s="11">
        <v>20</v>
      </c>
      <c r="R211" s="11">
        <v>20</v>
      </c>
      <c r="S211" s="11">
        <v>20</v>
      </c>
      <c r="T211" s="11">
        <v>20</v>
      </c>
      <c r="U211" s="11">
        <v>20</v>
      </c>
      <c r="V211" s="11">
        <v>20</v>
      </c>
      <c r="W211" s="11">
        <v>20</v>
      </c>
      <c r="X211" s="11">
        <v>20</v>
      </c>
      <c r="Y211" s="11">
        <v>20</v>
      </c>
      <c r="Z211" s="11">
        <v>20</v>
      </c>
      <c r="AA211" s="11">
        <v>20</v>
      </c>
    </row>
    <row r="212" spans="1:27" x14ac:dyDescent="0.3">
      <c r="A212" s="15">
        <f>'Notes &amp; Assumptions'!A65</f>
        <v>52</v>
      </c>
      <c r="E212" s="11" t="s">
        <v>52</v>
      </c>
      <c r="F212" t="s">
        <v>7</v>
      </c>
      <c r="G212" s="2"/>
      <c r="H212" s="11">
        <v>10</v>
      </c>
      <c r="I212" s="11">
        <v>10</v>
      </c>
      <c r="J212" s="11">
        <v>10</v>
      </c>
      <c r="K212" s="11">
        <v>10</v>
      </c>
      <c r="L212" s="11">
        <v>10</v>
      </c>
      <c r="M212" s="11">
        <v>10</v>
      </c>
      <c r="N212" s="11">
        <v>10</v>
      </c>
      <c r="O212" s="11">
        <v>10</v>
      </c>
      <c r="P212" s="11">
        <v>10</v>
      </c>
      <c r="Q212" s="11">
        <v>10</v>
      </c>
      <c r="R212" s="11">
        <v>10</v>
      </c>
      <c r="S212" s="11">
        <v>10</v>
      </c>
      <c r="T212" s="11">
        <v>10</v>
      </c>
      <c r="U212" s="11">
        <v>10</v>
      </c>
      <c r="V212" s="11">
        <v>10</v>
      </c>
      <c r="W212" s="11">
        <v>10</v>
      </c>
      <c r="X212" s="11">
        <v>10</v>
      </c>
      <c r="Y212" s="11">
        <v>10</v>
      </c>
      <c r="Z212" s="11">
        <v>10</v>
      </c>
      <c r="AA212" s="11">
        <v>10</v>
      </c>
    </row>
    <row r="213" spans="1:27" x14ac:dyDescent="0.3">
      <c r="A213" s="15">
        <f>'Notes &amp; Assumptions'!A66</f>
        <v>53</v>
      </c>
      <c r="E213" s="11" t="s">
        <v>53</v>
      </c>
      <c r="F213" t="s">
        <v>7</v>
      </c>
      <c r="G213" s="2"/>
      <c r="H213" s="11">
        <v>5</v>
      </c>
      <c r="I213" s="11">
        <v>5</v>
      </c>
      <c r="J213" s="11">
        <v>5</v>
      </c>
      <c r="K213" s="11">
        <v>5</v>
      </c>
      <c r="L213" s="11">
        <v>5</v>
      </c>
      <c r="M213" s="11">
        <v>5</v>
      </c>
      <c r="N213" s="11">
        <v>5</v>
      </c>
      <c r="O213" s="11">
        <v>5</v>
      </c>
      <c r="P213" s="11">
        <v>5</v>
      </c>
      <c r="Q213" s="11">
        <v>5</v>
      </c>
      <c r="R213" s="11">
        <v>5</v>
      </c>
      <c r="S213" s="11">
        <v>5</v>
      </c>
      <c r="T213" s="11">
        <v>5</v>
      </c>
      <c r="U213" s="11">
        <v>5</v>
      </c>
      <c r="V213" s="11">
        <v>5</v>
      </c>
      <c r="W213" s="11">
        <v>5</v>
      </c>
      <c r="X213" s="11">
        <v>5</v>
      </c>
      <c r="Y213" s="11">
        <v>5</v>
      </c>
      <c r="Z213" s="11">
        <v>5</v>
      </c>
      <c r="AA213" s="11">
        <v>5</v>
      </c>
    </row>
    <row r="214" spans="1:27" x14ac:dyDescent="0.3">
      <c r="E214" t="s">
        <v>17</v>
      </c>
      <c r="G214" s="2"/>
      <c r="H214" s="2">
        <f>SUM(H210:H213)</f>
        <v>85</v>
      </c>
      <c r="I214" s="2">
        <f t="shared" ref="I214:AA214" si="83">SUM(I210:I213)</f>
        <v>85</v>
      </c>
      <c r="J214" s="2">
        <f t="shared" si="83"/>
        <v>85</v>
      </c>
      <c r="K214" s="2">
        <f t="shared" si="83"/>
        <v>85</v>
      </c>
      <c r="L214" s="2">
        <f t="shared" si="83"/>
        <v>85</v>
      </c>
      <c r="M214" s="2">
        <f t="shared" si="83"/>
        <v>85</v>
      </c>
      <c r="N214" s="2">
        <f t="shared" si="83"/>
        <v>85</v>
      </c>
      <c r="O214" s="2">
        <f t="shared" si="83"/>
        <v>85</v>
      </c>
      <c r="P214" s="2">
        <f t="shared" si="83"/>
        <v>85</v>
      </c>
      <c r="Q214" s="2">
        <f t="shared" si="83"/>
        <v>85</v>
      </c>
      <c r="R214" s="2">
        <f t="shared" si="83"/>
        <v>85</v>
      </c>
      <c r="S214" s="2">
        <f t="shared" si="83"/>
        <v>85</v>
      </c>
      <c r="T214" s="2">
        <f t="shared" si="83"/>
        <v>85</v>
      </c>
      <c r="U214" s="2">
        <f t="shared" si="83"/>
        <v>85</v>
      </c>
      <c r="V214" s="2">
        <f t="shared" si="83"/>
        <v>85</v>
      </c>
      <c r="W214" s="2">
        <f t="shared" si="83"/>
        <v>85</v>
      </c>
      <c r="X214" s="2">
        <f t="shared" si="83"/>
        <v>85</v>
      </c>
      <c r="Y214" s="2">
        <f t="shared" si="83"/>
        <v>85</v>
      </c>
      <c r="Z214" s="2">
        <f t="shared" si="83"/>
        <v>85</v>
      </c>
      <c r="AA214" s="2">
        <f t="shared" si="83"/>
        <v>85</v>
      </c>
    </row>
    <row r="215" spans="1:27" x14ac:dyDescent="0.3">
      <c r="G215" s="2"/>
      <c r="H215" s="2"/>
      <c r="I215" s="2"/>
      <c r="J215" s="2"/>
      <c r="K215" s="2"/>
      <c r="L215" s="2"/>
      <c r="M215" s="2"/>
      <c r="N215" s="2"/>
      <c r="O215" s="2"/>
      <c r="P215" s="2"/>
      <c r="Q215" s="2"/>
      <c r="R215" s="2"/>
      <c r="S215" s="2"/>
      <c r="T215" s="2"/>
      <c r="U215" s="2"/>
      <c r="V215" s="2"/>
      <c r="W215" s="2"/>
      <c r="X215" s="2"/>
      <c r="Y215" s="2"/>
      <c r="Z215" s="2"/>
      <c r="AA215" s="2"/>
    </row>
    <row r="216" spans="1:27" x14ac:dyDescent="0.3">
      <c r="C216" s="1" t="s">
        <v>33</v>
      </c>
      <c r="G216" s="2"/>
      <c r="H216" s="2"/>
      <c r="I216" s="2"/>
      <c r="J216" s="2"/>
      <c r="K216" s="2"/>
      <c r="L216" s="2"/>
      <c r="M216" s="2"/>
      <c r="N216" s="2"/>
      <c r="O216" s="2"/>
      <c r="P216" s="2"/>
      <c r="Q216" s="2"/>
      <c r="R216" s="2"/>
      <c r="S216" s="2"/>
      <c r="T216" s="2"/>
      <c r="U216" s="2"/>
      <c r="V216" s="2"/>
      <c r="W216" s="2"/>
      <c r="X216" s="2"/>
      <c r="Y216" s="2"/>
      <c r="Z216" s="2"/>
      <c r="AA216" s="2"/>
    </row>
    <row r="217" spans="1:27" x14ac:dyDescent="0.3">
      <c r="C217" s="1"/>
      <c r="D217" s="1"/>
      <c r="E217" t="s">
        <v>29</v>
      </c>
      <c r="F217" t="s">
        <v>3</v>
      </c>
      <c r="G217" s="2"/>
      <c r="H217" s="2">
        <f t="shared" ref="H217:AA217" si="84">H174</f>
        <v>21</v>
      </c>
      <c r="I217" s="2">
        <f t="shared" si="84"/>
        <v>73</v>
      </c>
      <c r="J217" s="2">
        <f t="shared" si="84"/>
        <v>205</v>
      </c>
      <c r="K217" s="2">
        <f t="shared" si="84"/>
        <v>117</v>
      </c>
      <c r="L217" s="2">
        <f t="shared" si="84"/>
        <v>70</v>
      </c>
      <c r="M217" s="2">
        <f t="shared" si="84"/>
        <v>20</v>
      </c>
      <c r="N217" s="2">
        <f t="shared" si="84"/>
        <v>0</v>
      </c>
      <c r="O217" s="2">
        <f t="shared" si="84"/>
        <v>0</v>
      </c>
      <c r="P217" s="2">
        <f t="shared" si="84"/>
        <v>0</v>
      </c>
      <c r="Q217" s="2">
        <f t="shared" si="84"/>
        <v>0</v>
      </c>
      <c r="R217" s="2">
        <f t="shared" si="84"/>
        <v>0</v>
      </c>
      <c r="S217" s="2">
        <f t="shared" si="84"/>
        <v>0</v>
      </c>
      <c r="T217" s="2">
        <f t="shared" si="84"/>
        <v>0</v>
      </c>
      <c r="U217" s="2">
        <f t="shared" si="84"/>
        <v>0</v>
      </c>
      <c r="V217" s="2">
        <f t="shared" si="84"/>
        <v>0</v>
      </c>
      <c r="W217" s="2">
        <f t="shared" si="84"/>
        <v>0</v>
      </c>
      <c r="X217" s="2">
        <f t="shared" si="84"/>
        <v>0</v>
      </c>
      <c r="Y217" s="2">
        <f t="shared" si="84"/>
        <v>0</v>
      </c>
      <c r="Z217" s="2">
        <f t="shared" si="84"/>
        <v>0</v>
      </c>
      <c r="AA217" s="2">
        <f t="shared" si="84"/>
        <v>0</v>
      </c>
    </row>
    <row r="218" spans="1:27" x14ac:dyDescent="0.3">
      <c r="E218" t="s">
        <v>18</v>
      </c>
      <c r="F218" t="s">
        <v>22</v>
      </c>
      <c r="G218" s="9">
        <f ca="1">MAX(0,-G245/(NPV($G$16,H217:AA217)))</f>
        <v>19929.833254451132</v>
      </c>
      <c r="H218" s="2">
        <f t="shared" ref="H218:AA218" ca="1" si="85">G218*(1+$G$14)</f>
        <v>20328.429919540155</v>
      </c>
      <c r="I218" s="2">
        <f t="shared" ca="1" si="85"/>
        <v>20734.998517930959</v>
      </c>
      <c r="J218" s="2">
        <f t="shared" ca="1" si="85"/>
        <v>21149.698488289578</v>
      </c>
      <c r="K218" s="2">
        <f t="shared" ca="1" si="85"/>
        <v>21572.692458055371</v>
      </c>
      <c r="L218" s="2">
        <f t="shared" ca="1" si="85"/>
        <v>22004.146307216481</v>
      </c>
      <c r="M218" s="2">
        <f t="shared" ca="1" si="85"/>
        <v>22444.229233360809</v>
      </c>
      <c r="N218" s="2">
        <f t="shared" ca="1" si="85"/>
        <v>22893.113818028025</v>
      </c>
      <c r="O218" s="2">
        <f t="shared" ca="1" si="85"/>
        <v>23350.976094388585</v>
      </c>
      <c r="P218" s="2">
        <f t="shared" ca="1" si="85"/>
        <v>23817.995616276356</v>
      </c>
      <c r="Q218" s="2">
        <f t="shared" ca="1" si="85"/>
        <v>24294.355528601882</v>
      </c>
      <c r="R218" s="2">
        <f t="shared" ca="1" si="85"/>
        <v>24780.242639173921</v>
      </c>
      <c r="S218" s="2">
        <f t="shared" ca="1" si="85"/>
        <v>25275.8474919574</v>
      </c>
      <c r="T218" s="2">
        <f t="shared" ca="1" si="85"/>
        <v>25781.364441796548</v>
      </c>
      <c r="U218" s="2">
        <f t="shared" ca="1" si="85"/>
        <v>26296.991730632479</v>
      </c>
      <c r="V218" s="2">
        <f t="shared" ca="1" si="85"/>
        <v>26822.93156524513</v>
      </c>
      <c r="W218" s="2">
        <f t="shared" ca="1" si="85"/>
        <v>27359.390196550034</v>
      </c>
      <c r="X218" s="2">
        <f t="shared" ca="1" si="85"/>
        <v>27906.578000481033</v>
      </c>
      <c r="Y218" s="2">
        <f t="shared" ca="1" si="85"/>
        <v>28464.709560490654</v>
      </c>
      <c r="Z218" s="2">
        <f t="shared" ca="1" si="85"/>
        <v>29034.003751700468</v>
      </c>
      <c r="AA218" s="2">
        <f t="shared" ca="1" si="85"/>
        <v>29614.683826734479</v>
      </c>
    </row>
    <row r="219" spans="1:27" x14ac:dyDescent="0.3">
      <c r="E219" t="s">
        <v>21</v>
      </c>
      <c r="F219" t="s">
        <v>7</v>
      </c>
      <c r="H219" s="2">
        <f ca="1">H218*H217</f>
        <v>426897.02831034327</v>
      </c>
      <c r="I219" s="2">
        <f t="shared" ref="I219:AA219" ca="1" si="86">I218*I217</f>
        <v>1513654.8918089599</v>
      </c>
      <c r="J219" s="2">
        <f t="shared" ca="1" si="86"/>
        <v>4335688.1900993632</v>
      </c>
      <c r="K219" s="2">
        <f t="shared" ca="1" si="86"/>
        <v>2524005.0175924785</v>
      </c>
      <c r="L219" s="2">
        <f t="shared" ca="1" si="86"/>
        <v>1540290.2415051537</v>
      </c>
      <c r="M219" s="2">
        <f t="shared" ca="1" si="86"/>
        <v>448884.58466721617</v>
      </c>
      <c r="N219" s="2">
        <f t="shared" ca="1" si="86"/>
        <v>0</v>
      </c>
      <c r="O219" s="2">
        <f t="shared" ca="1" si="86"/>
        <v>0</v>
      </c>
      <c r="P219" s="2">
        <f t="shared" ca="1" si="86"/>
        <v>0</v>
      </c>
      <c r="Q219" s="2">
        <f t="shared" ca="1" si="86"/>
        <v>0</v>
      </c>
      <c r="R219" s="2">
        <f t="shared" ca="1" si="86"/>
        <v>0</v>
      </c>
      <c r="S219" s="2">
        <f t="shared" ca="1" si="86"/>
        <v>0</v>
      </c>
      <c r="T219" s="2">
        <f t="shared" ca="1" si="86"/>
        <v>0</v>
      </c>
      <c r="U219" s="2">
        <f t="shared" ca="1" si="86"/>
        <v>0</v>
      </c>
      <c r="V219" s="2">
        <f t="shared" ca="1" si="86"/>
        <v>0</v>
      </c>
      <c r="W219" s="2">
        <f t="shared" ca="1" si="86"/>
        <v>0</v>
      </c>
      <c r="X219" s="2">
        <f t="shared" ca="1" si="86"/>
        <v>0</v>
      </c>
      <c r="Y219" s="2">
        <f t="shared" ca="1" si="86"/>
        <v>0</v>
      </c>
      <c r="Z219" s="2">
        <f t="shared" ca="1" si="86"/>
        <v>0</v>
      </c>
      <c r="AA219" s="2">
        <f t="shared" ca="1" si="86"/>
        <v>0</v>
      </c>
    </row>
    <row r="221" spans="1:27" x14ac:dyDescent="0.3">
      <c r="D221" s="3" t="s">
        <v>9</v>
      </c>
    </row>
    <row r="222" spans="1:27" x14ac:dyDescent="0.3">
      <c r="D222" s="3"/>
      <c r="E222" t="s">
        <v>108</v>
      </c>
      <c r="F222" t="s">
        <v>7</v>
      </c>
      <c r="G222" s="2">
        <f t="shared" ref="G222:AA222" si="87">G42</f>
        <v>400000</v>
      </c>
      <c r="H222" s="2">
        <f t="shared" si="87"/>
        <v>1000000</v>
      </c>
      <c r="I222" s="2">
        <f t="shared" si="87"/>
        <v>0</v>
      </c>
      <c r="J222" s="2">
        <f t="shared" si="87"/>
        <v>0</v>
      </c>
      <c r="K222" s="2">
        <f t="shared" si="87"/>
        <v>0</v>
      </c>
      <c r="L222" s="2">
        <f t="shared" si="87"/>
        <v>0</v>
      </c>
      <c r="M222" s="2">
        <f t="shared" si="87"/>
        <v>0</v>
      </c>
      <c r="N222" s="2">
        <f t="shared" si="87"/>
        <v>0</v>
      </c>
      <c r="O222" s="2">
        <f t="shared" si="87"/>
        <v>0</v>
      </c>
      <c r="P222" s="2">
        <f t="shared" si="87"/>
        <v>0</v>
      </c>
      <c r="Q222" s="2">
        <f t="shared" si="87"/>
        <v>0</v>
      </c>
      <c r="R222" s="2">
        <f t="shared" si="87"/>
        <v>0</v>
      </c>
      <c r="S222" s="2">
        <f t="shared" si="87"/>
        <v>0</v>
      </c>
      <c r="T222" s="2">
        <f t="shared" si="87"/>
        <v>0</v>
      </c>
      <c r="U222" s="2">
        <f t="shared" si="87"/>
        <v>0</v>
      </c>
      <c r="V222" s="2">
        <f t="shared" si="87"/>
        <v>0</v>
      </c>
      <c r="W222" s="2">
        <f t="shared" si="87"/>
        <v>0</v>
      </c>
      <c r="X222" s="2">
        <f t="shared" si="87"/>
        <v>0</v>
      </c>
      <c r="Y222" s="2">
        <f t="shared" si="87"/>
        <v>0</v>
      </c>
      <c r="Z222" s="2">
        <f t="shared" si="87"/>
        <v>0</v>
      </c>
      <c r="AA222" s="2">
        <f t="shared" si="87"/>
        <v>0</v>
      </c>
    </row>
    <row r="223" spans="1:27" x14ac:dyDescent="0.3">
      <c r="D223" s="3"/>
      <c r="E223" t="s">
        <v>11</v>
      </c>
      <c r="F223" t="s">
        <v>7</v>
      </c>
      <c r="G223" s="2">
        <f t="shared" ref="G223:AA223" si="88">G177</f>
        <v>0</v>
      </c>
      <c r="H223" s="2">
        <f t="shared" si="88"/>
        <v>14392.169400000001</v>
      </c>
      <c r="I223" s="2">
        <f t="shared" si="88"/>
        <v>68298.483556079998</v>
      </c>
      <c r="J223" s="2">
        <f t="shared" si="88"/>
        <v>228370.23947059643</v>
      </c>
      <c r="K223" s="2">
        <f t="shared" si="88"/>
        <v>328049.34054932697</v>
      </c>
      <c r="L223" s="2">
        <f t="shared" si="88"/>
        <v>391585.95232353039</v>
      </c>
      <c r="M223" s="2">
        <f t="shared" si="88"/>
        <v>416021.99635928142</v>
      </c>
      <c r="N223" s="2">
        <f t="shared" si="88"/>
        <v>424342.43628646707</v>
      </c>
      <c r="O223" s="2">
        <f t="shared" si="88"/>
        <v>432829.28501219646</v>
      </c>
      <c r="P223" s="2">
        <f t="shared" si="88"/>
        <v>441485.87071244029</v>
      </c>
      <c r="Q223" s="2">
        <f t="shared" si="88"/>
        <v>450315.58812668914</v>
      </c>
      <c r="R223" s="2">
        <f t="shared" si="88"/>
        <v>459321.89988922299</v>
      </c>
      <c r="S223" s="2">
        <f t="shared" si="88"/>
        <v>468508.33788700739</v>
      </c>
      <c r="T223" s="2">
        <f t="shared" si="88"/>
        <v>477878.50464474753</v>
      </c>
      <c r="U223" s="2">
        <f t="shared" si="88"/>
        <v>487436.07473764254</v>
      </c>
      <c r="V223" s="2">
        <f t="shared" si="88"/>
        <v>497184.79623239534</v>
      </c>
      <c r="W223" s="2">
        <f t="shared" si="88"/>
        <v>507128.49215704325</v>
      </c>
      <c r="X223" s="2">
        <f t="shared" si="88"/>
        <v>517271.0620001842</v>
      </c>
      <c r="Y223" s="2">
        <f t="shared" si="88"/>
        <v>527616.48324018787</v>
      </c>
      <c r="Z223" s="2">
        <f t="shared" si="88"/>
        <v>538168.81290499168</v>
      </c>
      <c r="AA223" s="2">
        <f t="shared" si="88"/>
        <v>548932.18916309148</v>
      </c>
    </row>
    <row r="224" spans="1:27" x14ac:dyDescent="0.3">
      <c r="D224" s="3"/>
      <c r="E224" t="s">
        <v>58</v>
      </c>
      <c r="F224" t="s">
        <v>7</v>
      </c>
      <c r="G224" s="2">
        <f t="shared" ref="G224:AA224" si="89">-G187</f>
        <v>0</v>
      </c>
      <c r="H224" s="2">
        <f t="shared" si="89"/>
        <v>-8792.8087999999989</v>
      </c>
      <c r="I224" s="2">
        <f t="shared" si="89"/>
        <v>-22387.85687408</v>
      </c>
      <c r="J224" s="2">
        <f t="shared" si="89"/>
        <v>-60899.759753991304</v>
      </c>
      <c r="K224" s="2">
        <f t="shared" si="89"/>
        <v>-82384.587761316914</v>
      </c>
      <c r="L224" s="2">
        <f t="shared" si="89"/>
        <v>-97295.532256364342</v>
      </c>
      <c r="M224" s="2">
        <f t="shared" si="89"/>
        <v>-103035.87655709664</v>
      </c>
      <c r="N224" s="2">
        <f t="shared" si="89"/>
        <v>-104996.59408823856</v>
      </c>
      <c r="O224" s="2">
        <f t="shared" si="89"/>
        <v>-106996.52597000333</v>
      </c>
      <c r="P224" s="2">
        <f t="shared" si="89"/>
        <v>-109036.45648940341</v>
      </c>
      <c r="Q224" s="2">
        <f t="shared" si="89"/>
        <v>-111117.18561919148</v>
      </c>
      <c r="R224" s="2">
        <f t="shared" si="89"/>
        <v>-113239.52933157532</v>
      </c>
      <c r="S224" s="2">
        <f t="shared" si="89"/>
        <v>-115404.31991820682</v>
      </c>
      <c r="T224" s="2">
        <f t="shared" si="89"/>
        <v>-117612.40631657097</v>
      </c>
      <c r="U224" s="2">
        <f t="shared" si="89"/>
        <v>-119864.65444290238</v>
      </c>
      <c r="V224" s="2">
        <f t="shared" si="89"/>
        <v>-122161.94753176044</v>
      </c>
      <c r="W224" s="2">
        <f t="shared" si="89"/>
        <v>-124505.18648239564</v>
      </c>
      <c r="X224" s="2">
        <f t="shared" si="89"/>
        <v>-126895.29021204356</v>
      </c>
      <c r="Y224" s="2">
        <f t="shared" si="89"/>
        <v>-129333.19601628442</v>
      </c>
      <c r="Z224" s="2">
        <f t="shared" si="89"/>
        <v>-131819.8599366101</v>
      </c>
      <c r="AA224" s="2">
        <f t="shared" si="89"/>
        <v>-134356.25713534234</v>
      </c>
    </row>
    <row r="225" spans="4:28" x14ac:dyDescent="0.3">
      <c r="D225" s="3"/>
      <c r="E225" t="s">
        <v>10</v>
      </c>
      <c r="F225" t="s">
        <v>7</v>
      </c>
      <c r="G225" s="2">
        <f t="shared" ref="G225:AA225" si="90">-G200</f>
        <v>0</v>
      </c>
      <c r="H225" s="2">
        <f t="shared" si="90"/>
        <v>-10564.697039999999</v>
      </c>
      <c r="I225" s="2">
        <f t="shared" si="90"/>
        <v>-12626.799680672</v>
      </c>
      <c r="J225" s="2">
        <f t="shared" si="90"/>
        <v>-18658.203024148788</v>
      </c>
      <c r="K225" s="2">
        <f t="shared" si="90"/>
        <v>-22441.932346134061</v>
      </c>
      <c r="L225" s="2">
        <f t="shared" si="90"/>
        <v>-24800.062028538661</v>
      </c>
      <c r="M225" s="2">
        <f t="shared" si="90"/>
        <v>-19177.392702307025</v>
      </c>
      <c r="N225" s="2">
        <f t="shared" si="90"/>
        <v>-19460.940556353165</v>
      </c>
      <c r="O225" s="2">
        <f t="shared" si="90"/>
        <v>-19750.159367480228</v>
      </c>
      <c r="P225" s="2">
        <f t="shared" si="90"/>
        <v>-20045.162554829833</v>
      </c>
      <c r="Q225" s="2">
        <f t="shared" si="90"/>
        <v>-20346.065805926431</v>
      </c>
      <c r="R225" s="2">
        <f t="shared" si="90"/>
        <v>-20652.987122044957</v>
      </c>
      <c r="S225" s="2">
        <f t="shared" si="90"/>
        <v>-20966.046864485859</v>
      </c>
      <c r="T225" s="2">
        <f t="shared" si="90"/>
        <v>-21285.367801775577</v>
      </c>
      <c r="U225" s="2">
        <f t="shared" si="90"/>
        <v>-21611.07515781109</v>
      </c>
      <c r="V225" s="2">
        <f t="shared" si="90"/>
        <v>-21943.296660967309</v>
      </c>
      <c r="W225" s="2">
        <f t="shared" si="90"/>
        <v>-22282.162594186655</v>
      </c>
      <c r="X225" s="2">
        <f t="shared" si="90"/>
        <v>-22627.805846070391</v>
      </c>
      <c r="Y225" s="2">
        <f t="shared" si="90"/>
        <v>-22980.361962991796</v>
      </c>
      <c r="Z225" s="2">
        <f t="shared" si="90"/>
        <v>-23339.969202251632</v>
      </c>
      <c r="AA225" s="2">
        <f t="shared" si="90"/>
        <v>-23706.768586296668</v>
      </c>
    </row>
    <row r="226" spans="4:28" x14ac:dyDescent="0.3">
      <c r="D226" s="3"/>
      <c r="E226" t="s">
        <v>12</v>
      </c>
      <c r="F226" t="s">
        <v>7</v>
      </c>
      <c r="G226" s="2">
        <f t="shared" ref="G226:AA226" si="91">-G34-G50-G85</f>
        <v>-2013333.3333333335</v>
      </c>
      <c r="H226" s="2">
        <f t="shared" si="91"/>
        <v>-2333333.3333333335</v>
      </c>
      <c r="I226" s="2">
        <f t="shared" si="91"/>
        <v>-2337333.3333333335</v>
      </c>
      <c r="J226" s="2">
        <f t="shared" si="91"/>
        <v>-2339266.666666667</v>
      </c>
      <c r="K226" s="2">
        <f t="shared" si="91"/>
        <v>-2339266.666666667</v>
      </c>
      <c r="L226" s="2">
        <f t="shared" si="91"/>
        <v>-339266.6666666668</v>
      </c>
      <c r="M226" s="2">
        <f t="shared" si="91"/>
        <v>-139266.66666666683</v>
      </c>
      <c r="N226" s="2">
        <f t="shared" si="91"/>
        <v>-139266.66666666683</v>
      </c>
      <c r="O226" s="2">
        <f t="shared" si="91"/>
        <v>-139266.66666666683</v>
      </c>
      <c r="P226" s="2">
        <f t="shared" si="91"/>
        <v>-139266.66666666683</v>
      </c>
      <c r="Q226" s="2">
        <f t="shared" si="91"/>
        <v>-122600.00000000016</v>
      </c>
      <c r="R226" s="2">
        <f t="shared" si="91"/>
        <v>-122600.00000000016</v>
      </c>
      <c r="S226" s="2">
        <f t="shared" si="91"/>
        <v>-122600.00000000016</v>
      </c>
      <c r="T226" s="2">
        <f t="shared" si="91"/>
        <v>-122600.00000000016</v>
      </c>
      <c r="U226" s="2">
        <f t="shared" si="91"/>
        <v>-122600.00000000016</v>
      </c>
      <c r="V226" s="2">
        <f t="shared" si="91"/>
        <v>-122600.00000000016</v>
      </c>
      <c r="W226" s="2">
        <f t="shared" si="91"/>
        <v>-122600.00000000016</v>
      </c>
      <c r="X226" s="2">
        <f t="shared" si="91"/>
        <v>-122600.00000000016</v>
      </c>
      <c r="Y226" s="2">
        <f t="shared" si="91"/>
        <v>-122600.00000000016</v>
      </c>
      <c r="Z226" s="2">
        <f t="shared" si="91"/>
        <v>-144266.66666666683</v>
      </c>
      <c r="AA226" s="2">
        <f t="shared" si="91"/>
        <v>-144266.66666666683</v>
      </c>
    </row>
    <row r="227" spans="4:28" x14ac:dyDescent="0.3">
      <c r="D227" s="3"/>
      <c r="E227" t="s">
        <v>48</v>
      </c>
      <c r="F227" t="s">
        <v>7</v>
      </c>
      <c r="G227" s="2">
        <f t="shared" ref="G227:AA227" si="92">G207</f>
        <v>0</v>
      </c>
      <c r="H227" s="2">
        <f t="shared" si="92"/>
        <v>8500</v>
      </c>
      <c r="I227" s="2">
        <f t="shared" si="92"/>
        <v>8500</v>
      </c>
      <c r="J227" s="2">
        <f t="shared" si="92"/>
        <v>8500</v>
      </c>
      <c r="K227" s="2">
        <f t="shared" si="92"/>
        <v>8500</v>
      </c>
      <c r="L227" s="2">
        <f t="shared" si="92"/>
        <v>0</v>
      </c>
      <c r="M227" s="2">
        <f t="shared" si="92"/>
        <v>0</v>
      </c>
      <c r="N227" s="2">
        <f t="shared" si="92"/>
        <v>0</v>
      </c>
      <c r="O227" s="2">
        <f t="shared" si="92"/>
        <v>0</v>
      </c>
      <c r="P227" s="2">
        <f t="shared" si="92"/>
        <v>0</v>
      </c>
      <c r="Q227" s="2">
        <f t="shared" si="92"/>
        <v>0</v>
      </c>
      <c r="R227" s="2">
        <f t="shared" si="92"/>
        <v>0</v>
      </c>
      <c r="S227" s="2">
        <f t="shared" si="92"/>
        <v>0</v>
      </c>
      <c r="T227" s="2">
        <f t="shared" si="92"/>
        <v>0</v>
      </c>
      <c r="U227" s="2">
        <f t="shared" si="92"/>
        <v>0</v>
      </c>
      <c r="V227" s="2">
        <f t="shared" si="92"/>
        <v>0</v>
      </c>
      <c r="W227" s="2">
        <f t="shared" si="92"/>
        <v>0</v>
      </c>
      <c r="X227" s="2">
        <f t="shared" si="92"/>
        <v>0</v>
      </c>
      <c r="Y227" s="2">
        <f t="shared" si="92"/>
        <v>0</v>
      </c>
      <c r="Z227" s="2">
        <f t="shared" si="92"/>
        <v>0</v>
      </c>
      <c r="AA227" s="2">
        <f t="shared" si="92"/>
        <v>0</v>
      </c>
    </row>
    <row r="228" spans="4:28" x14ac:dyDescent="0.3">
      <c r="D228" s="3"/>
      <c r="E228" t="s">
        <v>13</v>
      </c>
      <c r="F228" t="s">
        <v>7</v>
      </c>
      <c r="H228" s="2">
        <f t="shared" ref="H228:AA228" ca="1" si="93">H219</f>
        <v>426897.02831034327</v>
      </c>
      <c r="I228" s="2">
        <f t="shared" ca="1" si="93"/>
        <v>1513654.8918089599</v>
      </c>
      <c r="J228" s="2">
        <f t="shared" ca="1" si="93"/>
        <v>4335688.1900993632</v>
      </c>
      <c r="K228" s="2">
        <f t="shared" ca="1" si="93"/>
        <v>2524005.0175924785</v>
      </c>
      <c r="L228" s="2">
        <f t="shared" ca="1" si="93"/>
        <v>1540290.2415051537</v>
      </c>
      <c r="M228" s="2">
        <f t="shared" ca="1" si="93"/>
        <v>448884.58466721617</v>
      </c>
      <c r="N228" s="2">
        <f t="shared" ca="1" si="93"/>
        <v>0</v>
      </c>
      <c r="O228" s="2">
        <f t="shared" ca="1" si="93"/>
        <v>0</v>
      </c>
      <c r="P228" s="2">
        <f t="shared" ca="1" si="93"/>
        <v>0</v>
      </c>
      <c r="Q228" s="2">
        <f t="shared" ca="1" si="93"/>
        <v>0</v>
      </c>
      <c r="R228" s="2">
        <f t="shared" ca="1" si="93"/>
        <v>0</v>
      </c>
      <c r="S228" s="2">
        <f t="shared" ca="1" si="93"/>
        <v>0</v>
      </c>
      <c r="T228" s="2">
        <f t="shared" ca="1" si="93"/>
        <v>0</v>
      </c>
      <c r="U228" s="2">
        <f t="shared" ca="1" si="93"/>
        <v>0</v>
      </c>
      <c r="V228" s="2">
        <f t="shared" ca="1" si="93"/>
        <v>0</v>
      </c>
      <c r="W228" s="2">
        <f t="shared" ca="1" si="93"/>
        <v>0</v>
      </c>
      <c r="X228" s="2">
        <f t="shared" ca="1" si="93"/>
        <v>0</v>
      </c>
      <c r="Y228" s="2">
        <f t="shared" ca="1" si="93"/>
        <v>0</v>
      </c>
      <c r="Z228" s="2">
        <f t="shared" ca="1" si="93"/>
        <v>0</v>
      </c>
      <c r="AA228" s="2">
        <f t="shared" ca="1" si="93"/>
        <v>0</v>
      </c>
    </row>
    <row r="229" spans="4:28" x14ac:dyDescent="0.3">
      <c r="D229" s="3"/>
    </row>
    <row r="230" spans="4:28" x14ac:dyDescent="0.3">
      <c r="D230" s="3"/>
      <c r="E230" t="s">
        <v>14</v>
      </c>
      <c r="F230" t="s">
        <v>7</v>
      </c>
      <c r="G230" s="2">
        <f t="shared" ref="G230:AA230" si="94">SUM(G222:G228)</f>
        <v>-1613333.3333333335</v>
      </c>
      <c r="H230" s="2">
        <f t="shared" ca="1" si="94"/>
        <v>-902901.6414629902</v>
      </c>
      <c r="I230" s="2">
        <f t="shared" ca="1" si="94"/>
        <v>-781894.61452304549</v>
      </c>
      <c r="J230" s="2">
        <f t="shared" ca="1" si="94"/>
        <v>2153733.8001251528</v>
      </c>
      <c r="K230" s="2">
        <f t="shared" ca="1" si="94"/>
        <v>416461.17136768764</v>
      </c>
      <c r="L230" s="2">
        <f t="shared" ca="1" si="94"/>
        <v>1470513.9328771143</v>
      </c>
      <c r="M230" s="2">
        <f t="shared" ca="1" si="94"/>
        <v>603426.64510042709</v>
      </c>
      <c r="N230" s="2">
        <f t="shared" ca="1" si="94"/>
        <v>160618.2349752085</v>
      </c>
      <c r="O230" s="2">
        <f t="shared" ca="1" si="94"/>
        <v>166815.93300804603</v>
      </c>
      <c r="P230" s="2">
        <f t="shared" ca="1" si="94"/>
        <v>173137.58500154017</v>
      </c>
      <c r="Q230" s="2">
        <f t="shared" ca="1" si="94"/>
        <v>196252.33670157101</v>
      </c>
      <c r="R230" s="2">
        <f t="shared" ca="1" si="94"/>
        <v>202829.38343560253</v>
      </c>
      <c r="S230" s="2">
        <f t="shared" ca="1" si="94"/>
        <v>209537.97110431455</v>
      </c>
      <c r="T230" s="2">
        <f t="shared" ca="1" si="94"/>
        <v>216380.73052640079</v>
      </c>
      <c r="U230" s="2">
        <f t="shared" ca="1" si="94"/>
        <v>223360.3451369289</v>
      </c>
      <c r="V230" s="2">
        <f t="shared" ca="1" si="94"/>
        <v>230479.55203966744</v>
      </c>
      <c r="W230" s="2">
        <f t="shared" ca="1" si="94"/>
        <v>237741.14308046078</v>
      </c>
      <c r="X230" s="2">
        <f t="shared" ca="1" si="94"/>
        <v>245147.96594207006</v>
      </c>
      <c r="Y230" s="2">
        <f t="shared" ca="1" si="94"/>
        <v>252702.92526091152</v>
      </c>
      <c r="Z230" s="2">
        <f t="shared" ca="1" si="94"/>
        <v>238742.31709946311</v>
      </c>
      <c r="AA230" s="2">
        <f t="shared" ca="1" si="94"/>
        <v>246602.49677478566</v>
      </c>
    </row>
    <row r="231" spans="4:28" x14ac:dyDescent="0.3">
      <c r="D231" s="3"/>
      <c r="E231" t="s">
        <v>15</v>
      </c>
      <c r="F231" t="s">
        <v>7</v>
      </c>
      <c r="G231" s="2">
        <f>-G230*G$18</f>
        <v>484000</v>
      </c>
      <c r="H231" s="2">
        <f t="shared" ref="H231:AA231" ca="1" si="95">-H230*H$18</f>
        <v>261841.47602426715</v>
      </c>
      <c r="I231" s="2">
        <f t="shared" ca="1" si="95"/>
        <v>218930.49206645275</v>
      </c>
      <c r="J231" s="2">
        <f t="shared" ca="1" si="95"/>
        <v>-603045.46403504279</v>
      </c>
      <c r="K231" s="2">
        <f t="shared" ca="1" si="95"/>
        <v>-116609.12798295254</v>
      </c>
      <c r="L231" s="2">
        <f t="shared" ca="1" si="95"/>
        <v>-411743.90120559203</v>
      </c>
      <c r="M231" s="2">
        <f t="shared" ca="1" si="95"/>
        <v>-168959.46062811959</v>
      </c>
      <c r="N231" s="2">
        <f t="shared" ca="1" si="95"/>
        <v>-44973.105793058385</v>
      </c>
      <c r="O231" s="2">
        <f t="shared" ca="1" si="95"/>
        <v>-46708.461242252895</v>
      </c>
      <c r="P231" s="2">
        <f t="shared" ca="1" si="95"/>
        <v>-48478.523800431249</v>
      </c>
      <c r="Q231" s="2">
        <f t="shared" ca="1" si="95"/>
        <v>-54950.654276439891</v>
      </c>
      <c r="R231" s="2">
        <f t="shared" ca="1" si="95"/>
        <v>-56792.227361968711</v>
      </c>
      <c r="S231" s="2">
        <f t="shared" ca="1" si="95"/>
        <v>-58670.631909208081</v>
      </c>
      <c r="T231" s="2">
        <f t="shared" ca="1" si="95"/>
        <v>-60586.604547392228</v>
      </c>
      <c r="U231" s="2">
        <f t="shared" ca="1" si="95"/>
        <v>-62540.896638340098</v>
      </c>
      <c r="V231" s="2">
        <f t="shared" ca="1" si="95"/>
        <v>-64534.274571106893</v>
      </c>
      <c r="W231" s="2">
        <f t="shared" ca="1" si="95"/>
        <v>-66567.520062529031</v>
      </c>
      <c r="X231" s="2">
        <f t="shared" ca="1" si="95"/>
        <v>-68641.43046377963</v>
      </c>
      <c r="Y231" s="2">
        <f t="shared" ca="1" si="95"/>
        <v>-70756.819073055231</v>
      </c>
      <c r="Z231" s="2">
        <f t="shared" ca="1" si="95"/>
        <v>-66847.848787849682</v>
      </c>
      <c r="AA231" s="2">
        <f t="shared" ca="1" si="95"/>
        <v>-69048.699096939992</v>
      </c>
    </row>
    <row r="232" spans="4:28" x14ac:dyDescent="0.3">
      <c r="D232" s="3"/>
    </row>
    <row r="233" spans="4:28" x14ac:dyDescent="0.3">
      <c r="D233" s="3" t="s">
        <v>28</v>
      </c>
    </row>
    <row r="234" spans="4:28" x14ac:dyDescent="0.3">
      <c r="E234" t="s">
        <v>1</v>
      </c>
      <c r="F234" t="s">
        <v>7</v>
      </c>
      <c r="G234" s="2">
        <f t="shared" ref="G234:AA234" si="96">-G26</f>
        <v>-10900000</v>
      </c>
      <c r="H234" s="2">
        <f t="shared" si="96"/>
        <v>-4200000</v>
      </c>
      <c r="I234" s="2">
        <f t="shared" si="96"/>
        <v>-100000</v>
      </c>
      <c r="J234" s="2">
        <f t="shared" si="96"/>
        <v>-50000</v>
      </c>
      <c r="K234" s="2">
        <f t="shared" si="96"/>
        <v>0</v>
      </c>
      <c r="L234" s="2">
        <f t="shared" si="96"/>
        <v>0</v>
      </c>
      <c r="M234" s="2">
        <f t="shared" si="96"/>
        <v>0</v>
      </c>
      <c r="N234" s="2">
        <f t="shared" si="96"/>
        <v>0</v>
      </c>
      <c r="O234" s="2">
        <f t="shared" si="96"/>
        <v>0</v>
      </c>
      <c r="P234" s="2">
        <f t="shared" si="96"/>
        <v>0</v>
      </c>
      <c r="Q234" s="2">
        <f t="shared" si="96"/>
        <v>0</v>
      </c>
      <c r="R234" s="30">
        <f t="shared" si="96"/>
        <v>0</v>
      </c>
      <c r="S234" s="30">
        <f t="shared" si="96"/>
        <v>0</v>
      </c>
      <c r="T234" s="30">
        <f t="shared" si="96"/>
        <v>0</v>
      </c>
      <c r="U234" s="30">
        <f t="shared" si="96"/>
        <v>0</v>
      </c>
      <c r="V234" s="30">
        <f t="shared" si="96"/>
        <v>0</v>
      </c>
      <c r="W234" s="30">
        <f t="shared" si="96"/>
        <v>0</v>
      </c>
      <c r="X234" s="30">
        <f t="shared" si="96"/>
        <v>0</v>
      </c>
      <c r="Y234" s="30">
        <f t="shared" si="96"/>
        <v>0</v>
      </c>
      <c r="Z234" s="30">
        <f t="shared" si="96"/>
        <v>0</v>
      </c>
      <c r="AA234" s="30">
        <f t="shared" si="96"/>
        <v>0</v>
      </c>
    </row>
    <row r="235" spans="4:28" x14ac:dyDescent="0.3">
      <c r="E235" t="s">
        <v>19</v>
      </c>
      <c r="F235" t="s">
        <v>7</v>
      </c>
      <c r="G235" s="2">
        <f t="shared" ref="G235:AA235" si="97">G84</f>
        <v>0</v>
      </c>
      <c r="H235" s="2">
        <f t="shared" si="97"/>
        <v>0</v>
      </c>
      <c r="I235" s="2">
        <f t="shared" si="97"/>
        <v>0</v>
      </c>
      <c r="J235" s="2">
        <f t="shared" si="97"/>
        <v>0</v>
      </c>
      <c r="K235" s="2">
        <f t="shared" si="97"/>
        <v>0</v>
      </c>
      <c r="L235" s="2">
        <f t="shared" si="97"/>
        <v>0</v>
      </c>
      <c r="M235" s="2">
        <f t="shared" si="97"/>
        <v>0</v>
      </c>
      <c r="N235" s="2">
        <f t="shared" si="97"/>
        <v>0</v>
      </c>
      <c r="O235" s="2">
        <f t="shared" si="97"/>
        <v>0</v>
      </c>
      <c r="P235" s="2">
        <f t="shared" si="97"/>
        <v>0</v>
      </c>
      <c r="Q235" s="2">
        <f t="shared" si="97"/>
        <v>1000000</v>
      </c>
      <c r="R235" s="2">
        <f t="shared" si="97"/>
        <v>0</v>
      </c>
      <c r="S235" s="2">
        <f t="shared" si="97"/>
        <v>0</v>
      </c>
      <c r="T235" s="2">
        <f t="shared" si="97"/>
        <v>0</v>
      </c>
      <c r="U235" s="2">
        <f t="shared" si="97"/>
        <v>0</v>
      </c>
      <c r="V235" s="2">
        <f t="shared" si="97"/>
        <v>0</v>
      </c>
      <c r="W235" s="2">
        <f t="shared" si="97"/>
        <v>0</v>
      </c>
      <c r="X235" s="2">
        <f t="shared" si="97"/>
        <v>0</v>
      </c>
      <c r="Y235" s="2">
        <f t="shared" si="97"/>
        <v>0</v>
      </c>
      <c r="Z235" s="2">
        <f t="shared" si="97"/>
        <v>-1300000</v>
      </c>
      <c r="AA235" s="2">
        <f t="shared" si="97"/>
        <v>0</v>
      </c>
    </row>
    <row r="236" spans="4:28" x14ac:dyDescent="0.3">
      <c r="E236" t="s">
        <v>110</v>
      </c>
      <c r="F236" t="s">
        <v>7</v>
      </c>
      <c r="G236" s="2">
        <f t="shared" ref="G236:AA236" si="98">G53</f>
        <v>1000000</v>
      </c>
      <c r="H236" s="2">
        <f t="shared" si="98"/>
        <v>1000000</v>
      </c>
      <c r="I236" s="2">
        <f t="shared" si="98"/>
        <v>0</v>
      </c>
      <c r="J236" s="2">
        <f t="shared" si="98"/>
        <v>0</v>
      </c>
      <c r="K236" s="2">
        <f t="shared" si="98"/>
        <v>0</v>
      </c>
      <c r="L236" s="2">
        <f t="shared" si="98"/>
        <v>0</v>
      </c>
      <c r="M236" s="2">
        <f t="shared" si="98"/>
        <v>0</v>
      </c>
      <c r="N236" s="2">
        <f t="shared" si="98"/>
        <v>0</v>
      </c>
      <c r="O236" s="2">
        <f t="shared" si="98"/>
        <v>0</v>
      </c>
      <c r="P236" s="2">
        <f t="shared" si="98"/>
        <v>0</v>
      </c>
      <c r="Q236" s="2">
        <f t="shared" si="98"/>
        <v>0</v>
      </c>
      <c r="R236" s="2">
        <f t="shared" si="98"/>
        <v>0</v>
      </c>
      <c r="S236" s="2">
        <f t="shared" si="98"/>
        <v>0</v>
      </c>
      <c r="T236" s="2">
        <f t="shared" si="98"/>
        <v>0</v>
      </c>
      <c r="U236" s="2">
        <f t="shared" si="98"/>
        <v>0</v>
      </c>
      <c r="V236" s="2">
        <f t="shared" si="98"/>
        <v>0</v>
      </c>
      <c r="W236" s="2">
        <f t="shared" si="98"/>
        <v>0</v>
      </c>
      <c r="X236" s="2">
        <f t="shared" si="98"/>
        <v>0</v>
      </c>
      <c r="Y236" s="2">
        <f t="shared" si="98"/>
        <v>0</v>
      </c>
      <c r="Z236" s="2">
        <f t="shared" si="98"/>
        <v>0</v>
      </c>
      <c r="AA236" s="2">
        <f t="shared" si="98"/>
        <v>0</v>
      </c>
    </row>
    <row r="237" spans="4:28" x14ac:dyDescent="0.3">
      <c r="E237" t="s">
        <v>11</v>
      </c>
      <c r="F237" t="s">
        <v>7</v>
      </c>
      <c r="G237" s="2">
        <f t="shared" ref="G237:AA237" si="99">G177</f>
        <v>0</v>
      </c>
      <c r="H237" s="2">
        <f t="shared" si="99"/>
        <v>14392.169400000001</v>
      </c>
      <c r="I237" s="2">
        <f t="shared" si="99"/>
        <v>68298.483556079998</v>
      </c>
      <c r="J237" s="2">
        <f t="shared" si="99"/>
        <v>228370.23947059643</v>
      </c>
      <c r="K237" s="2">
        <f t="shared" si="99"/>
        <v>328049.34054932697</v>
      </c>
      <c r="L237" s="2">
        <f t="shared" si="99"/>
        <v>391585.95232353039</v>
      </c>
      <c r="M237" s="2">
        <f t="shared" si="99"/>
        <v>416021.99635928142</v>
      </c>
      <c r="N237" s="2">
        <f t="shared" si="99"/>
        <v>424342.43628646707</v>
      </c>
      <c r="O237" s="2">
        <f t="shared" si="99"/>
        <v>432829.28501219646</v>
      </c>
      <c r="P237" s="2">
        <f t="shared" si="99"/>
        <v>441485.87071244029</v>
      </c>
      <c r="Q237" s="2">
        <f t="shared" si="99"/>
        <v>450315.58812668914</v>
      </c>
      <c r="R237" s="2">
        <f t="shared" si="99"/>
        <v>459321.89988922299</v>
      </c>
      <c r="S237" s="2">
        <f t="shared" si="99"/>
        <v>468508.33788700739</v>
      </c>
      <c r="T237" s="2">
        <f t="shared" si="99"/>
        <v>477878.50464474753</v>
      </c>
      <c r="U237" s="2">
        <f t="shared" si="99"/>
        <v>487436.07473764254</v>
      </c>
      <c r="V237" s="2">
        <f t="shared" si="99"/>
        <v>497184.79623239534</v>
      </c>
      <c r="W237" s="2">
        <f t="shared" si="99"/>
        <v>507128.49215704325</v>
      </c>
      <c r="X237" s="2">
        <f t="shared" si="99"/>
        <v>517271.0620001842</v>
      </c>
      <c r="Y237" s="2">
        <f t="shared" si="99"/>
        <v>527616.48324018787</v>
      </c>
      <c r="Z237" s="2">
        <f t="shared" si="99"/>
        <v>538168.81290499168</v>
      </c>
      <c r="AA237" s="2">
        <f t="shared" si="99"/>
        <v>548932.18916309148</v>
      </c>
      <c r="AB237" s="2">
        <f t="shared" ref="AB237:AB241" si="100">IF(V237=0,0,IF($G$15&gt;(AA237/V237)^(1/5)-1+2%,AA237*(AA237/V237)^(1/5)/($G$15-((AA237/V237)^(1/5)-1)),AA237*(1+$G$14)/$G$16))</f>
        <v>11198216.65892707</v>
      </c>
    </row>
    <row r="238" spans="4:28" x14ac:dyDescent="0.3">
      <c r="E238" t="s">
        <v>58</v>
      </c>
      <c r="F238" t="s">
        <v>7</v>
      </c>
      <c r="G238" s="2">
        <f t="shared" ref="G238:AA238" si="101">G224</f>
        <v>0</v>
      </c>
      <c r="H238" s="2">
        <f t="shared" si="101"/>
        <v>-8792.8087999999989</v>
      </c>
      <c r="I238" s="2">
        <f t="shared" si="101"/>
        <v>-22387.85687408</v>
      </c>
      <c r="J238" s="2">
        <f t="shared" si="101"/>
        <v>-60899.759753991304</v>
      </c>
      <c r="K238" s="2">
        <f t="shared" si="101"/>
        <v>-82384.587761316914</v>
      </c>
      <c r="L238" s="2">
        <f t="shared" si="101"/>
        <v>-97295.532256364342</v>
      </c>
      <c r="M238" s="2">
        <f t="shared" si="101"/>
        <v>-103035.87655709664</v>
      </c>
      <c r="N238" s="2">
        <f t="shared" si="101"/>
        <v>-104996.59408823856</v>
      </c>
      <c r="O238" s="2">
        <f t="shared" si="101"/>
        <v>-106996.52597000333</v>
      </c>
      <c r="P238" s="2">
        <f t="shared" si="101"/>
        <v>-109036.45648940341</v>
      </c>
      <c r="Q238" s="2">
        <f t="shared" si="101"/>
        <v>-111117.18561919148</v>
      </c>
      <c r="R238" s="2">
        <f t="shared" si="101"/>
        <v>-113239.52933157532</v>
      </c>
      <c r="S238" s="2">
        <f t="shared" si="101"/>
        <v>-115404.31991820682</v>
      </c>
      <c r="T238" s="2">
        <f t="shared" si="101"/>
        <v>-117612.40631657097</v>
      </c>
      <c r="U238" s="2">
        <f t="shared" si="101"/>
        <v>-119864.65444290238</v>
      </c>
      <c r="V238" s="2">
        <f t="shared" si="101"/>
        <v>-122161.94753176044</v>
      </c>
      <c r="W238" s="2">
        <f t="shared" si="101"/>
        <v>-124505.18648239564</v>
      </c>
      <c r="X238" s="2">
        <f t="shared" si="101"/>
        <v>-126895.29021204356</v>
      </c>
      <c r="Y238" s="2">
        <f t="shared" si="101"/>
        <v>-129333.19601628442</v>
      </c>
      <c r="Z238" s="2">
        <f t="shared" si="101"/>
        <v>-131819.8599366101</v>
      </c>
      <c r="AA238" s="2">
        <f t="shared" si="101"/>
        <v>-134356.25713534234</v>
      </c>
      <c r="AB238" s="2">
        <f t="shared" si="100"/>
        <v>-2696239.0639120797</v>
      </c>
    </row>
    <row r="239" spans="4:28" x14ac:dyDescent="0.3">
      <c r="E239" t="s">
        <v>10</v>
      </c>
      <c r="F239" t="s">
        <v>7</v>
      </c>
      <c r="G239" s="2">
        <f t="shared" ref="G239:AA239" si="102">-G200</f>
        <v>0</v>
      </c>
      <c r="H239" s="2">
        <f t="shared" si="102"/>
        <v>-10564.697039999999</v>
      </c>
      <c r="I239" s="2">
        <f t="shared" si="102"/>
        <v>-12626.799680672</v>
      </c>
      <c r="J239" s="2">
        <f t="shared" si="102"/>
        <v>-18658.203024148788</v>
      </c>
      <c r="K239" s="2">
        <f t="shared" si="102"/>
        <v>-22441.932346134061</v>
      </c>
      <c r="L239" s="2">
        <f t="shared" si="102"/>
        <v>-24800.062028538661</v>
      </c>
      <c r="M239" s="2">
        <f t="shared" si="102"/>
        <v>-19177.392702307025</v>
      </c>
      <c r="N239" s="2">
        <f t="shared" si="102"/>
        <v>-19460.940556353165</v>
      </c>
      <c r="O239" s="2">
        <f t="shared" si="102"/>
        <v>-19750.159367480228</v>
      </c>
      <c r="P239" s="2">
        <f t="shared" si="102"/>
        <v>-20045.162554829833</v>
      </c>
      <c r="Q239" s="2">
        <f t="shared" si="102"/>
        <v>-20346.065805926431</v>
      </c>
      <c r="R239" s="2">
        <f t="shared" si="102"/>
        <v>-20652.987122044957</v>
      </c>
      <c r="S239" s="2">
        <f t="shared" si="102"/>
        <v>-20966.046864485859</v>
      </c>
      <c r="T239" s="2">
        <f t="shared" si="102"/>
        <v>-21285.367801775577</v>
      </c>
      <c r="U239" s="2">
        <f t="shared" si="102"/>
        <v>-21611.07515781109</v>
      </c>
      <c r="V239" s="2">
        <f t="shared" si="102"/>
        <v>-21943.296660967309</v>
      </c>
      <c r="W239" s="2">
        <f t="shared" si="102"/>
        <v>-22282.162594186655</v>
      </c>
      <c r="X239" s="2">
        <f t="shared" si="102"/>
        <v>-22627.805846070391</v>
      </c>
      <c r="Y239" s="2">
        <f t="shared" si="102"/>
        <v>-22980.361962991796</v>
      </c>
      <c r="Z239" s="2">
        <f t="shared" si="102"/>
        <v>-23339.969202251632</v>
      </c>
      <c r="AA239" s="2">
        <f t="shared" si="102"/>
        <v>-23706.768586296668</v>
      </c>
      <c r="AB239" s="2">
        <f t="shared" si="100"/>
        <v>-442412.23316054005</v>
      </c>
    </row>
    <row r="240" spans="4:28" x14ac:dyDescent="0.3">
      <c r="E240" t="s">
        <v>48</v>
      </c>
      <c r="F240" t="s">
        <v>7</v>
      </c>
      <c r="G240" s="2">
        <f t="shared" ref="G240:AA240" si="103">G207</f>
        <v>0</v>
      </c>
      <c r="H240" s="2">
        <f t="shared" si="103"/>
        <v>8500</v>
      </c>
      <c r="I240" s="2">
        <f t="shared" si="103"/>
        <v>8500</v>
      </c>
      <c r="J240" s="2">
        <f t="shared" si="103"/>
        <v>8500</v>
      </c>
      <c r="K240" s="2">
        <f t="shared" si="103"/>
        <v>8500</v>
      </c>
      <c r="L240" s="2">
        <f t="shared" si="103"/>
        <v>0</v>
      </c>
      <c r="M240" s="2">
        <f t="shared" si="103"/>
        <v>0</v>
      </c>
      <c r="N240" s="2">
        <f t="shared" si="103"/>
        <v>0</v>
      </c>
      <c r="O240" s="2">
        <f t="shared" si="103"/>
        <v>0</v>
      </c>
      <c r="P240" s="2">
        <f t="shared" si="103"/>
        <v>0</v>
      </c>
      <c r="Q240" s="2">
        <f t="shared" si="103"/>
        <v>0</v>
      </c>
      <c r="R240" s="2">
        <f t="shared" si="103"/>
        <v>0</v>
      </c>
      <c r="S240" s="2">
        <f t="shared" si="103"/>
        <v>0</v>
      </c>
      <c r="T240" s="2">
        <f t="shared" si="103"/>
        <v>0</v>
      </c>
      <c r="U240" s="2">
        <f t="shared" si="103"/>
        <v>0</v>
      </c>
      <c r="V240" s="2">
        <f t="shared" si="103"/>
        <v>0</v>
      </c>
      <c r="W240" s="2">
        <f t="shared" si="103"/>
        <v>0</v>
      </c>
      <c r="X240" s="2">
        <f t="shared" si="103"/>
        <v>0</v>
      </c>
      <c r="Y240" s="2">
        <f t="shared" si="103"/>
        <v>0</v>
      </c>
      <c r="Z240" s="2">
        <f t="shared" si="103"/>
        <v>0</v>
      </c>
      <c r="AA240" s="2">
        <f t="shared" si="103"/>
        <v>0</v>
      </c>
      <c r="AB240" s="2">
        <f t="shared" si="100"/>
        <v>0</v>
      </c>
    </row>
    <row r="241" spans="3:28" x14ac:dyDescent="0.3">
      <c r="E241" t="s">
        <v>49</v>
      </c>
      <c r="F241" t="s">
        <v>7</v>
      </c>
      <c r="G241" s="2">
        <f t="shared" ref="G241:AA241" si="104">G214</f>
        <v>0</v>
      </c>
      <c r="H241" s="2">
        <f t="shared" si="104"/>
        <v>85</v>
      </c>
      <c r="I241" s="2">
        <f t="shared" si="104"/>
        <v>85</v>
      </c>
      <c r="J241" s="2">
        <f t="shared" si="104"/>
        <v>85</v>
      </c>
      <c r="K241" s="2">
        <f t="shared" si="104"/>
        <v>85</v>
      </c>
      <c r="L241" s="2">
        <f t="shared" si="104"/>
        <v>85</v>
      </c>
      <c r="M241" s="2">
        <f t="shared" si="104"/>
        <v>85</v>
      </c>
      <c r="N241" s="2">
        <f t="shared" si="104"/>
        <v>85</v>
      </c>
      <c r="O241" s="2">
        <f t="shared" si="104"/>
        <v>85</v>
      </c>
      <c r="P241" s="2">
        <f t="shared" si="104"/>
        <v>85</v>
      </c>
      <c r="Q241" s="2">
        <f t="shared" si="104"/>
        <v>85</v>
      </c>
      <c r="R241" s="2">
        <f t="shared" si="104"/>
        <v>85</v>
      </c>
      <c r="S241" s="2">
        <f t="shared" si="104"/>
        <v>85</v>
      </c>
      <c r="T241" s="2">
        <f t="shared" si="104"/>
        <v>85</v>
      </c>
      <c r="U241" s="2">
        <f t="shared" si="104"/>
        <v>85</v>
      </c>
      <c r="V241" s="2">
        <f t="shared" si="104"/>
        <v>85</v>
      </c>
      <c r="W241" s="2">
        <f t="shared" si="104"/>
        <v>85</v>
      </c>
      <c r="X241" s="2">
        <f t="shared" si="104"/>
        <v>85</v>
      </c>
      <c r="Y241" s="2">
        <f t="shared" si="104"/>
        <v>85</v>
      </c>
      <c r="Z241" s="2">
        <f t="shared" si="104"/>
        <v>85</v>
      </c>
      <c r="AA241" s="2">
        <f t="shared" si="104"/>
        <v>85</v>
      </c>
      <c r="AB241" s="2">
        <f t="shared" si="100"/>
        <v>1214.2857142857142</v>
      </c>
    </row>
    <row r="242" spans="3:28" x14ac:dyDescent="0.3">
      <c r="E242" t="s">
        <v>20</v>
      </c>
      <c r="F242" t="s">
        <v>7</v>
      </c>
      <c r="G242" s="2">
        <f t="shared" ref="G242:AA242" si="105">G231</f>
        <v>484000</v>
      </c>
      <c r="H242" s="2">
        <f t="shared" ca="1" si="105"/>
        <v>261841.47602426715</v>
      </c>
      <c r="I242" s="2">
        <f t="shared" ca="1" si="105"/>
        <v>218930.49206645275</v>
      </c>
      <c r="J242" s="2">
        <f t="shared" ca="1" si="105"/>
        <v>-603045.46403504279</v>
      </c>
      <c r="K242" s="2">
        <f t="shared" ca="1" si="105"/>
        <v>-116609.12798295254</v>
      </c>
      <c r="L242" s="2">
        <f t="shared" ca="1" si="105"/>
        <v>-411743.90120559203</v>
      </c>
      <c r="M242" s="2">
        <f t="shared" ca="1" si="105"/>
        <v>-168959.46062811959</v>
      </c>
      <c r="N242" s="2">
        <f t="shared" ca="1" si="105"/>
        <v>-44973.105793058385</v>
      </c>
      <c r="O242" s="2">
        <f t="shared" ca="1" si="105"/>
        <v>-46708.461242252895</v>
      </c>
      <c r="P242" s="2">
        <f t="shared" ca="1" si="105"/>
        <v>-48478.523800431249</v>
      </c>
      <c r="Q242" s="2">
        <f t="shared" ca="1" si="105"/>
        <v>-54950.654276439891</v>
      </c>
      <c r="R242" s="2">
        <f t="shared" ca="1" si="105"/>
        <v>-56792.227361968711</v>
      </c>
      <c r="S242" s="2">
        <f t="shared" ca="1" si="105"/>
        <v>-58670.631909208081</v>
      </c>
      <c r="T242" s="2">
        <f t="shared" ca="1" si="105"/>
        <v>-60586.604547392228</v>
      </c>
      <c r="U242" s="2">
        <f t="shared" ca="1" si="105"/>
        <v>-62540.896638340098</v>
      </c>
      <c r="V242" s="2">
        <f t="shared" ca="1" si="105"/>
        <v>-64534.274571106893</v>
      </c>
      <c r="W242" s="2">
        <f t="shared" ca="1" si="105"/>
        <v>-66567.520062529031</v>
      </c>
      <c r="X242" s="2">
        <f t="shared" ca="1" si="105"/>
        <v>-68641.43046377963</v>
      </c>
      <c r="Y242" s="2">
        <f t="shared" ca="1" si="105"/>
        <v>-70756.819073055231</v>
      </c>
      <c r="Z242" s="2">
        <f t="shared" ca="1" si="105"/>
        <v>-66847.848787849682</v>
      </c>
      <c r="AA242" s="2">
        <f t="shared" ca="1" si="105"/>
        <v>-69048.699096939992</v>
      </c>
      <c r="AB242" s="2">
        <f ca="1">IF(V242=0,0,IF($G$15&gt;(AA242/V242)^(1/5)-1+2%,AA242*(AA242/V242)^(1/5)/($G$15-((AA242/V242)^(1/5)-1)),AA242*(1+$G$14)/$G$16))</f>
        <v>-1241265.4191599388</v>
      </c>
    </row>
    <row r="243" spans="3:28" x14ac:dyDescent="0.3">
      <c r="E243" t="s">
        <v>174</v>
      </c>
      <c r="F243" t="s">
        <v>7</v>
      </c>
      <c r="G243" s="2">
        <f>-$G$17*G242</f>
        <v>-242000</v>
      </c>
      <c r="H243" s="2">
        <f t="shared" ref="H243:AA243" ca="1" si="106">-$G$17*H242</f>
        <v>-130920.73801213357</v>
      </c>
      <c r="I243" s="2">
        <f t="shared" ca="1" si="106"/>
        <v>-109465.24603322637</v>
      </c>
      <c r="J243" s="2">
        <f t="shared" ca="1" si="106"/>
        <v>301522.7320175214</v>
      </c>
      <c r="K243" s="2">
        <f t="shared" ca="1" si="106"/>
        <v>58304.563991476272</v>
      </c>
      <c r="L243" s="2">
        <f t="shared" ca="1" si="106"/>
        <v>205871.95060279602</v>
      </c>
      <c r="M243" s="2">
        <f t="shared" ca="1" si="106"/>
        <v>84479.730314059794</v>
      </c>
      <c r="N243" s="2">
        <f t="shared" ca="1" si="106"/>
        <v>22486.552896529192</v>
      </c>
      <c r="O243" s="2">
        <f t="shared" ca="1" si="106"/>
        <v>23354.230621126448</v>
      </c>
      <c r="P243" s="2">
        <f t="shared" ca="1" si="106"/>
        <v>24239.261900215624</v>
      </c>
      <c r="Q243" s="2">
        <f t="shared" ca="1" si="106"/>
        <v>27475.327138219945</v>
      </c>
      <c r="R243" s="2">
        <f t="shared" ca="1" si="106"/>
        <v>28396.113680984356</v>
      </c>
      <c r="S243" s="2">
        <f t="shared" ca="1" si="106"/>
        <v>29335.315954604041</v>
      </c>
      <c r="T243" s="2">
        <f t="shared" ca="1" si="106"/>
        <v>30293.302273696114</v>
      </c>
      <c r="U243" s="2">
        <f t="shared" ca="1" si="106"/>
        <v>31270.448319170049</v>
      </c>
      <c r="V243" s="2">
        <f t="shared" ca="1" si="106"/>
        <v>32267.137285553446</v>
      </c>
      <c r="W243" s="2">
        <f t="shared" ca="1" si="106"/>
        <v>33283.760031264515</v>
      </c>
      <c r="X243" s="2">
        <f t="shared" ca="1" si="106"/>
        <v>34320.715231889815</v>
      </c>
      <c r="Y243" s="2">
        <f t="shared" ca="1" si="106"/>
        <v>35378.409536527615</v>
      </c>
      <c r="Z243" s="2">
        <f t="shared" ca="1" si="106"/>
        <v>33423.924393924841</v>
      </c>
      <c r="AA243" s="2">
        <f t="shared" ca="1" si="106"/>
        <v>34524.349548469996</v>
      </c>
      <c r="AB243" s="2">
        <f t="shared" ref="AB243" ca="1" si="107">IF(V243=0,0,IF($G$15&gt;(AA243/V243)^(1/5)-1+2%,AA243*(AA243/V243)^(1/5)/($G$15-((AA243/V243)^(1/5)-1)),AA243*(1+$G$14)/$G$16))</f>
        <v>620632.70957996941</v>
      </c>
    </row>
    <row r="244" spans="3:28" x14ac:dyDescent="0.3">
      <c r="E244" t="s">
        <v>23</v>
      </c>
      <c r="F244" t="s">
        <v>7</v>
      </c>
      <c r="G244" s="2">
        <f>SUM(G234:G243)</f>
        <v>-9658000</v>
      </c>
      <c r="H244" s="2">
        <f t="shared" ref="H244:AB244" ca="1" si="108">SUM(H234:H243)</f>
        <v>-3065459.5984278661</v>
      </c>
      <c r="I244" s="2">
        <f t="shared" ca="1" si="108"/>
        <v>51334.073034554371</v>
      </c>
      <c r="J244" s="2">
        <f t="shared" ca="1" si="108"/>
        <v>-194125.45532506506</v>
      </c>
      <c r="K244" s="2">
        <f t="shared" ca="1" si="108"/>
        <v>173503.2564503997</v>
      </c>
      <c r="L244" s="2">
        <f t="shared" ca="1" si="108"/>
        <v>63703.407435831352</v>
      </c>
      <c r="M244" s="2">
        <f t="shared" ca="1" si="108"/>
        <v>209413.99678581793</v>
      </c>
      <c r="N244" s="2">
        <f t="shared" ca="1" si="108"/>
        <v>277483.34874534613</v>
      </c>
      <c r="O244" s="2">
        <f t="shared" ca="1" si="108"/>
        <v>282813.36905358639</v>
      </c>
      <c r="P244" s="2">
        <f t="shared" ca="1" si="108"/>
        <v>288249.98976799141</v>
      </c>
      <c r="Q244" s="2">
        <f t="shared" ca="1" si="108"/>
        <v>1291462.0095633513</v>
      </c>
      <c r="R244" s="2">
        <f t="shared" ca="1" si="108"/>
        <v>297118.26975461835</v>
      </c>
      <c r="S244" s="2">
        <f t="shared" ca="1" si="108"/>
        <v>302887.65514971071</v>
      </c>
      <c r="T244" s="2">
        <f t="shared" ca="1" si="108"/>
        <v>308772.42825270485</v>
      </c>
      <c r="U244" s="2">
        <f t="shared" ca="1" si="108"/>
        <v>314774.89681775903</v>
      </c>
      <c r="V244" s="2">
        <f t="shared" ca="1" si="108"/>
        <v>320897.41475411417</v>
      </c>
      <c r="W244" s="2">
        <f t="shared" ca="1" si="108"/>
        <v>327142.38304919645</v>
      </c>
      <c r="X244" s="2">
        <f t="shared" ca="1" si="108"/>
        <v>333512.25071018044</v>
      </c>
      <c r="Y244" s="2">
        <f t="shared" ca="1" si="108"/>
        <v>340009.51572438411</v>
      </c>
      <c r="Z244" s="2">
        <f t="shared" ca="1" si="108"/>
        <v>-950329.94062779483</v>
      </c>
      <c r="AA244" s="2">
        <f t="shared" ca="1" si="108"/>
        <v>356429.81389298249</v>
      </c>
      <c r="AB244" s="2">
        <f t="shared" ca="1" si="108"/>
        <v>7440146.9379887655</v>
      </c>
    </row>
    <row r="245" spans="3:28" x14ac:dyDescent="0.3">
      <c r="E245" t="s">
        <v>31</v>
      </c>
      <c r="F245" t="s">
        <v>7</v>
      </c>
      <c r="G245" s="2">
        <f ca="1">NPV($G$15,H244:AB244)+G244</f>
        <v>-8583134.803597834</v>
      </c>
    </row>
    <row r="247" spans="3:28" x14ac:dyDescent="0.3">
      <c r="E247" t="s">
        <v>13</v>
      </c>
      <c r="F247" t="s">
        <v>7</v>
      </c>
      <c r="H247" s="2">
        <f t="shared" ref="H247:AA247" ca="1" si="109">H219</f>
        <v>426897.02831034327</v>
      </c>
      <c r="I247" s="2">
        <f t="shared" ca="1" si="109"/>
        <v>1513654.8918089599</v>
      </c>
      <c r="J247" s="2">
        <f t="shared" ca="1" si="109"/>
        <v>4335688.1900993632</v>
      </c>
      <c r="K247" s="2">
        <f t="shared" ca="1" si="109"/>
        <v>2524005.0175924785</v>
      </c>
      <c r="L247" s="2">
        <f t="shared" ca="1" si="109"/>
        <v>1540290.2415051537</v>
      </c>
      <c r="M247" s="2">
        <f t="shared" ca="1" si="109"/>
        <v>448884.58466721617</v>
      </c>
      <c r="N247" s="2">
        <f t="shared" ca="1" si="109"/>
        <v>0</v>
      </c>
      <c r="O247" s="2">
        <f t="shared" ca="1" si="109"/>
        <v>0</v>
      </c>
      <c r="P247" s="2">
        <f t="shared" ca="1" si="109"/>
        <v>0</v>
      </c>
      <c r="Q247" s="2">
        <f t="shared" ca="1" si="109"/>
        <v>0</v>
      </c>
      <c r="R247" s="2">
        <f t="shared" ca="1" si="109"/>
        <v>0</v>
      </c>
      <c r="S247" s="2">
        <f t="shared" ca="1" si="109"/>
        <v>0</v>
      </c>
      <c r="T247" s="2">
        <f t="shared" ca="1" si="109"/>
        <v>0</v>
      </c>
      <c r="U247" s="2">
        <f t="shared" ca="1" si="109"/>
        <v>0</v>
      </c>
      <c r="V247" s="2">
        <f t="shared" ca="1" si="109"/>
        <v>0</v>
      </c>
      <c r="W247" s="2">
        <f t="shared" ca="1" si="109"/>
        <v>0</v>
      </c>
      <c r="X247" s="2">
        <f t="shared" ca="1" si="109"/>
        <v>0</v>
      </c>
      <c r="Y247" s="2">
        <f t="shared" ca="1" si="109"/>
        <v>0</v>
      </c>
      <c r="Z247" s="2">
        <f t="shared" ca="1" si="109"/>
        <v>0</v>
      </c>
      <c r="AA247" s="2">
        <f t="shared" ca="1" si="109"/>
        <v>0</v>
      </c>
    </row>
    <row r="248" spans="3:28" x14ac:dyDescent="0.3">
      <c r="E248" t="s">
        <v>24</v>
      </c>
      <c r="F248" t="s">
        <v>7</v>
      </c>
      <c r="G248" s="2">
        <f ca="1">NPV($G$15,H247:AA247)+G247</f>
        <v>8583134.803597834</v>
      </c>
    </row>
    <row r="249" spans="3:28" x14ac:dyDescent="0.3">
      <c r="E249" s="4" t="s">
        <v>34</v>
      </c>
      <c r="F249" s="4"/>
      <c r="G249" s="5" t="str">
        <f ca="1">IF(G245&gt;0,"N/A",IF(ABS(G245+G248)&gt;1,"Error","OK"))</f>
        <v>OK</v>
      </c>
    </row>
    <row r="251" spans="3:28" x14ac:dyDescent="0.3">
      <c r="C251" s="1" t="s">
        <v>35</v>
      </c>
      <c r="D251" s="1"/>
    </row>
    <row r="252" spans="3:28" x14ac:dyDescent="0.3">
      <c r="C252" s="1"/>
      <c r="D252" s="1"/>
    </row>
    <row r="253" spans="3:28" x14ac:dyDescent="0.3">
      <c r="C253" s="1"/>
      <c r="D253" s="3" t="s">
        <v>35</v>
      </c>
      <c r="F253" t="s">
        <v>7</v>
      </c>
      <c r="G253" s="9">
        <f ca="1">MAX(0,-G279)</f>
        <v>8681765.982549943</v>
      </c>
    </row>
    <row r="255" spans="3:28" x14ac:dyDescent="0.3">
      <c r="D255" s="3" t="s">
        <v>9</v>
      </c>
    </row>
    <row r="256" spans="3:28" x14ac:dyDescent="0.3">
      <c r="E256" t="s">
        <v>108</v>
      </c>
      <c r="F256" t="s">
        <v>7</v>
      </c>
      <c r="G256" s="2">
        <f t="shared" ref="G256:AA261" si="110">G222</f>
        <v>400000</v>
      </c>
      <c r="H256" s="2">
        <f t="shared" si="110"/>
        <v>1000000</v>
      </c>
      <c r="I256" s="2">
        <f t="shared" si="110"/>
        <v>0</v>
      </c>
      <c r="J256" s="2">
        <f t="shared" si="110"/>
        <v>0</v>
      </c>
      <c r="K256" s="2">
        <f t="shared" si="110"/>
        <v>0</v>
      </c>
      <c r="L256" s="2">
        <f t="shared" si="110"/>
        <v>0</v>
      </c>
      <c r="M256" s="2">
        <f t="shared" si="110"/>
        <v>0</v>
      </c>
      <c r="N256" s="2">
        <f t="shared" si="110"/>
        <v>0</v>
      </c>
      <c r="O256" s="2">
        <f t="shared" si="110"/>
        <v>0</v>
      </c>
      <c r="P256" s="2">
        <f t="shared" si="110"/>
        <v>0</v>
      </c>
      <c r="Q256" s="2">
        <f t="shared" si="110"/>
        <v>0</v>
      </c>
      <c r="R256" s="2">
        <f t="shared" si="110"/>
        <v>0</v>
      </c>
      <c r="S256" s="2">
        <f t="shared" si="110"/>
        <v>0</v>
      </c>
      <c r="T256" s="2">
        <f t="shared" si="110"/>
        <v>0</v>
      </c>
      <c r="U256" s="2">
        <f t="shared" si="110"/>
        <v>0</v>
      </c>
      <c r="V256" s="2">
        <f t="shared" si="110"/>
        <v>0</v>
      </c>
      <c r="W256" s="2">
        <f t="shared" si="110"/>
        <v>0</v>
      </c>
      <c r="X256" s="2">
        <f t="shared" si="110"/>
        <v>0</v>
      </c>
      <c r="Y256" s="2">
        <f t="shared" si="110"/>
        <v>0</v>
      </c>
      <c r="Z256" s="2">
        <f t="shared" si="110"/>
        <v>0</v>
      </c>
      <c r="AA256" s="2">
        <f t="shared" si="110"/>
        <v>0</v>
      </c>
    </row>
    <row r="257" spans="4:28" x14ac:dyDescent="0.3">
      <c r="D257" s="3"/>
      <c r="E257" t="s">
        <v>11</v>
      </c>
      <c r="F257" t="s">
        <v>7</v>
      </c>
      <c r="G257" s="2">
        <f t="shared" si="110"/>
        <v>0</v>
      </c>
      <c r="H257" s="2">
        <f t="shared" si="110"/>
        <v>14392.169400000001</v>
      </c>
      <c r="I257" s="2">
        <f t="shared" si="110"/>
        <v>68298.483556079998</v>
      </c>
      <c r="J257" s="2">
        <f t="shared" si="110"/>
        <v>228370.23947059643</v>
      </c>
      <c r="K257" s="2">
        <f t="shared" si="110"/>
        <v>328049.34054932697</v>
      </c>
      <c r="L257" s="2">
        <f t="shared" si="110"/>
        <v>391585.95232353039</v>
      </c>
      <c r="M257" s="2">
        <f t="shared" si="110"/>
        <v>416021.99635928142</v>
      </c>
      <c r="N257" s="2">
        <f t="shared" si="110"/>
        <v>424342.43628646707</v>
      </c>
      <c r="O257" s="2">
        <f t="shared" si="110"/>
        <v>432829.28501219646</v>
      </c>
      <c r="P257" s="2">
        <f t="shared" si="110"/>
        <v>441485.87071244029</v>
      </c>
      <c r="Q257" s="2">
        <f t="shared" si="110"/>
        <v>450315.58812668914</v>
      </c>
      <c r="R257" s="2">
        <f t="shared" si="110"/>
        <v>459321.89988922299</v>
      </c>
      <c r="S257" s="2">
        <f t="shared" si="110"/>
        <v>468508.33788700739</v>
      </c>
      <c r="T257" s="2">
        <f t="shared" si="110"/>
        <v>477878.50464474753</v>
      </c>
      <c r="U257" s="2">
        <f t="shared" si="110"/>
        <v>487436.07473764254</v>
      </c>
      <c r="V257" s="2">
        <f t="shared" si="110"/>
        <v>497184.79623239534</v>
      </c>
      <c r="W257" s="2">
        <f t="shared" si="110"/>
        <v>507128.49215704325</v>
      </c>
      <c r="X257" s="2">
        <f t="shared" si="110"/>
        <v>517271.0620001842</v>
      </c>
      <c r="Y257" s="2">
        <f t="shared" si="110"/>
        <v>527616.48324018787</v>
      </c>
      <c r="Z257" s="2">
        <f t="shared" si="110"/>
        <v>538168.81290499168</v>
      </c>
      <c r="AA257" s="2">
        <f t="shared" si="110"/>
        <v>548932.18916309148</v>
      </c>
    </row>
    <row r="258" spans="4:28" x14ac:dyDescent="0.3">
      <c r="D258" s="3"/>
      <c r="E258" t="s">
        <v>58</v>
      </c>
      <c r="F258" t="s">
        <v>7</v>
      </c>
      <c r="G258" s="2">
        <f t="shared" si="110"/>
        <v>0</v>
      </c>
      <c r="H258" s="2">
        <f t="shared" si="110"/>
        <v>-8792.8087999999989</v>
      </c>
      <c r="I258" s="2">
        <f t="shared" si="110"/>
        <v>-22387.85687408</v>
      </c>
      <c r="J258" s="2">
        <f t="shared" si="110"/>
        <v>-60899.759753991304</v>
      </c>
      <c r="K258" s="2">
        <f t="shared" si="110"/>
        <v>-82384.587761316914</v>
      </c>
      <c r="L258" s="2">
        <f t="shared" si="110"/>
        <v>-97295.532256364342</v>
      </c>
      <c r="M258" s="2">
        <f t="shared" si="110"/>
        <v>-103035.87655709664</v>
      </c>
      <c r="N258" s="2">
        <f t="shared" si="110"/>
        <v>-104996.59408823856</v>
      </c>
      <c r="O258" s="2">
        <f t="shared" si="110"/>
        <v>-106996.52597000333</v>
      </c>
      <c r="P258" s="2">
        <f t="shared" si="110"/>
        <v>-109036.45648940341</v>
      </c>
      <c r="Q258" s="2">
        <f t="shared" si="110"/>
        <v>-111117.18561919148</v>
      </c>
      <c r="R258" s="2">
        <f t="shared" si="110"/>
        <v>-113239.52933157532</v>
      </c>
      <c r="S258" s="2">
        <f t="shared" si="110"/>
        <v>-115404.31991820682</v>
      </c>
      <c r="T258" s="2">
        <f t="shared" si="110"/>
        <v>-117612.40631657097</v>
      </c>
      <c r="U258" s="2">
        <f t="shared" si="110"/>
        <v>-119864.65444290238</v>
      </c>
      <c r="V258" s="2">
        <f t="shared" si="110"/>
        <v>-122161.94753176044</v>
      </c>
      <c r="W258" s="2">
        <f t="shared" si="110"/>
        <v>-124505.18648239564</v>
      </c>
      <c r="X258" s="2">
        <f t="shared" si="110"/>
        <v>-126895.29021204356</v>
      </c>
      <c r="Y258" s="2">
        <f t="shared" si="110"/>
        <v>-129333.19601628442</v>
      </c>
      <c r="Z258" s="2">
        <f t="shared" si="110"/>
        <v>-131819.8599366101</v>
      </c>
      <c r="AA258" s="2">
        <f t="shared" si="110"/>
        <v>-134356.25713534234</v>
      </c>
    </row>
    <row r="259" spans="4:28" x14ac:dyDescent="0.3">
      <c r="D259" s="3"/>
      <c r="E259" t="s">
        <v>10</v>
      </c>
      <c r="F259" t="s">
        <v>7</v>
      </c>
      <c r="G259" s="2">
        <f t="shared" si="110"/>
        <v>0</v>
      </c>
      <c r="H259" s="2">
        <f t="shared" si="110"/>
        <v>-10564.697039999999</v>
      </c>
      <c r="I259" s="2">
        <f t="shared" si="110"/>
        <v>-12626.799680672</v>
      </c>
      <c r="J259" s="2">
        <f t="shared" si="110"/>
        <v>-18658.203024148788</v>
      </c>
      <c r="K259" s="2">
        <f t="shared" si="110"/>
        <v>-22441.932346134061</v>
      </c>
      <c r="L259" s="2">
        <f t="shared" si="110"/>
        <v>-24800.062028538661</v>
      </c>
      <c r="M259" s="2">
        <f t="shared" si="110"/>
        <v>-19177.392702307025</v>
      </c>
      <c r="N259" s="2">
        <f t="shared" si="110"/>
        <v>-19460.940556353165</v>
      </c>
      <c r="O259" s="2">
        <f t="shared" si="110"/>
        <v>-19750.159367480228</v>
      </c>
      <c r="P259" s="2">
        <f t="shared" si="110"/>
        <v>-20045.162554829833</v>
      </c>
      <c r="Q259" s="2">
        <f t="shared" si="110"/>
        <v>-20346.065805926431</v>
      </c>
      <c r="R259" s="2">
        <f t="shared" si="110"/>
        <v>-20652.987122044957</v>
      </c>
      <c r="S259" s="2">
        <f t="shared" si="110"/>
        <v>-20966.046864485859</v>
      </c>
      <c r="T259" s="2">
        <f t="shared" si="110"/>
        <v>-21285.367801775577</v>
      </c>
      <c r="U259" s="2">
        <f t="shared" si="110"/>
        <v>-21611.07515781109</v>
      </c>
      <c r="V259" s="2">
        <f t="shared" si="110"/>
        <v>-21943.296660967309</v>
      </c>
      <c r="W259" s="2">
        <f t="shared" si="110"/>
        <v>-22282.162594186655</v>
      </c>
      <c r="X259" s="2">
        <f t="shared" si="110"/>
        <v>-22627.805846070391</v>
      </c>
      <c r="Y259" s="2">
        <f t="shared" si="110"/>
        <v>-22980.361962991796</v>
      </c>
      <c r="Z259" s="2">
        <f t="shared" si="110"/>
        <v>-23339.969202251632</v>
      </c>
      <c r="AA259" s="2">
        <f t="shared" si="110"/>
        <v>-23706.768586296668</v>
      </c>
    </row>
    <row r="260" spans="4:28" x14ac:dyDescent="0.3">
      <c r="D260" s="3"/>
      <c r="E260" t="s">
        <v>12</v>
      </c>
      <c r="F260" t="s">
        <v>7</v>
      </c>
      <c r="G260" s="2">
        <f t="shared" si="110"/>
        <v>-2013333.3333333335</v>
      </c>
      <c r="H260" s="2">
        <f t="shared" si="110"/>
        <v>-2333333.3333333335</v>
      </c>
      <c r="I260" s="2">
        <f t="shared" si="110"/>
        <v>-2337333.3333333335</v>
      </c>
      <c r="J260" s="2">
        <f t="shared" si="110"/>
        <v>-2339266.666666667</v>
      </c>
      <c r="K260" s="2">
        <f t="shared" si="110"/>
        <v>-2339266.666666667</v>
      </c>
      <c r="L260" s="2">
        <f t="shared" si="110"/>
        <v>-339266.6666666668</v>
      </c>
      <c r="M260" s="2">
        <f t="shared" si="110"/>
        <v>-139266.66666666683</v>
      </c>
      <c r="N260" s="2">
        <f t="shared" si="110"/>
        <v>-139266.66666666683</v>
      </c>
      <c r="O260" s="2">
        <f t="shared" si="110"/>
        <v>-139266.66666666683</v>
      </c>
      <c r="P260" s="2">
        <f t="shared" si="110"/>
        <v>-139266.66666666683</v>
      </c>
      <c r="Q260" s="2">
        <f t="shared" si="110"/>
        <v>-122600.00000000016</v>
      </c>
      <c r="R260" s="2">
        <f t="shared" si="110"/>
        <v>-122600.00000000016</v>
      </c>
      <c r="S260" s="2">
        <f t="shared" si="110"/>
        <v>-122600.00000000016</v>
      </c>
      <c r="T260" s="2">
        <f t="shared" si="110"/>
        <v>-122600.00000000016</v>
      </c>
      <c r="U260" s="2">
        <f t="shared" si="110"/>
        <v>-122600.00000000016</v>
      </c>
      <c r="V260" s="2">
        <f t="shared" si="110"/>
        <v>-122600.00000000016</v>
      </c>
      <c r="W260" s="2">
        <f t="shared" si="110"/>
        <v>-122600.00000000016</v>
      </c>
      <c r="X260" s="2">
        <f t="shared" si="110"/>
        <v>-122600.00000000016</v>
      </c>
      <c r="Y260" s="2">
        <f t="shared" si="110"/>
        <v>-122600.00000000016</v>
      </c>
      <c r="Z260" s="2">
        <f t="shared" si="110"/>
        <v>-144266.66666666683</v>
      </c>
      <c r="AA260" s="2">
        <f t="shared" si="110"/>
        <v>-144266.66666666683</v>
      </c>
    </row>
    <row r="261" spans="4:28" x14ac:dyDescent="0.3">
      <c r="D261" s="3"/>
      <c r="E261" t="s">
        <v>48</v>
      </c>
      <c r="F261" t="s">
        <v>7</v>
      </c>
      <c r="G261" s="2">
        <f t="shared" si="110"/>
        <v>0</v>
      </c>
      <c r="H261" s="2">
        <f t="shared" si="110"/>
        <v>8500</v>
      </c>
      <c r="I261" s="2">
        <f t="shared" si="110"/>
        <v>8500</v>
      </c>
      <c r="J261" s="2">
        <f t="shared" si="110"/>
        <v>8500</v>
      </c>
      <c r="K261" s="2">
        <f t="shared" si="110"/>
        <v>8500</v>
      </c>
      <c r="L261" s="2">
        <f t="shared" si="110"/>
        <v>0</v>
      </c>
      <c r="M261" s="2">
        <f t="shared" si="110"/>
        <v>0</v>
      </c>
      <c r="N261" s="2">
        <f t="shared" si="110"/>
        <v>0</v>
      </c>
      <c r="O261" s="2">
        <f t="shared" si="110"/>
        <v>0</v>
      </c>
      <c r="P261" s="2">
        <f t="shared" si="110"/>
        <v>0</v>
      </c>
      <c r="Q261" s="2">
        <f t="shared" si="110"/>
        <v>0</v>
      </c>
      <c r="R261" s="2">
        <f t="shared" si="110"/>
        <v>0</v>
      </c>
      <c r="S261" s="2">
        <f t="shared" si="110"/>
        <v>0</v>
      </c>
      <c r="T261" s="2">
        <f t="shared" si="110"/>
        <v>0</v>
      </c>
      <c r="U261" s="2">
        <f t="shared" si="110"/>
        <v>0</v>
      </c>
      <c r="V261" s="2">
        <f t="shared" si="110"/>
        <v>0</v>
      </c>
      <c r="W261" s="2">
        <f t="shared" si="110"/>
        <v>0</v>
      </c>
      <c r="X261" s="2">
        <f t="shared" si="110"/>
        <v>0</v>
      </c>
      <c r="Y261" s="2">
        <f t="shared" si="110"/>
        <v>0</v>
      </c>
      <c r="Z261" s="2">
        <f t="shared" si="110"/>
        <v>0</v>
      </c>
      <c r="AA261" s="2">
        <f t="shared" si="110"/>
        <v>0</v>
      </c>
    </row>
    <row r="262" spans="4:28" x14ac:dyDescent="0.3">
      <c r="D262" s="3"/>
      <c r="E262" t="s">
        <v>13</v>
      </c>
      <c r="F262" t="s">
        <v>7</v>
      </c>
      <c r="G262" s="2">
        <f ca="1">G253</f>
        <v>8681765.982549943</v>
      </c>
      <c r="H262" s="2"/>
      <c r="I262" s="2"/>
      <c r="J262" s="2"/>
      <c r="K262" s="2"/>
      <c r="L262" s="2"/>
      <c r="M262" s="2"/>
      <c r="N262" s="2"/>
      <c r="O262" s="2"/>
      <c r="P262" s="2"/>
      <c r="Q262" s="2"/>
      <c r="R262" s="2"/>
      <c r="S262" s="2"/>
      <c r="T262" s="2"/>
      <c r="U262" s="2"/>
      <c r="V262" s="2"/>
      <c r="W262" s="2"/>
      <c r="X262" s="2"/>
      <c r="Y262" s="2"/>
      <c r="Z262" s="2"/>
      <c r="AA262" s="2"/>
    </row>
    <row r="263" spans="4:28" x14ac:dyDescent="0.3">
      <c r="D263" s="3"/>
    </row>
    <row r="264" spans="4:28" x14ac:dyDescent="0.3">
      <c r="D264" s="3"/>
      <c r="E264" t="s">
        <v>14</v>
      </c>
      <c r="F264" t="s">
        <v>7</v>
      </c>
      <c r="G264" s="2">
        <f t="shared" ref="G264:AA264" ca="1" si="111">SUM(G256:G262)</f>
        <v>7068432.6492166091</v>
      </c>
      <c r="H264" s="2">
        <f t="shared" si="111"/>
        <v>-1329798.6697733335</v>
      </c>
      <c r="I264" s="2">
        <f t="shared" si="111"/>
        <v>-2295549.5063320054</v>
      </c>
      <c r="J264" s="2">
        <f t="shared" si="111"/>
        <v>-2181954.3899742104</v>
      </c>
      <c r="K264" s="2">
        <f t="shared" si="111"/>
        <v>-2107543.8462247909</v>
      </c>
      <c r="L264" s="2">
        <f t="shared" si="111"/>
        <v>-69776.308628039435</v>
      </c>
      <c r="M264" s="2">
        <f t="shared" si="111"/>
        <v>154542.06043321089</v>
      </c>
      <c r="N264" s="2">
        <f t="shared" si="111"/>
        <v>160618.2349752085</v>
      </c>
      <c r="O264" s="2">
        <f t="shared" si="111"/>
        <v>166815.93300804603</v>
      </c>
      <c r="P264" s="2">
        <f t="shared" si="111"/>
        <v>173137.58500154017</v>
      </c>
      <c r="Q264" s="2">
        <f t="shared" si="111"/>
        <v>196252.33670157101</v>
      </c>
      <c r="R264" s="2">
        <f t="shared" si="111"/>
        <v>202829.38343560253</v>
      </c>
      <c r="S264" s="2">
        <f t="shared" si="111"/>
        <v>209537.97110431455</v>
      </c>
      <c r="T264" s="2">
        <f t="shared" si="111"/>
        <v>216380.73052640079</v>
      </c>
      <c r="U264" s="2">
        <f t="shared" si="111"/>
        <v>223360.3451369289</v>
      </c>
      <c r="V264" s="2">
        <f t="shared" si="111"/>
        <v>230479.55203966744</v>
      </c>
      <c r="W264" s="2">
        <f t="shared" si="111"/>
        <v>237741.14308046078</v>
      </c>
      <c r="X264" s="2">
        <f t="shared" si="111"/>
        <v>245147.96594207006</v>
      </c>
      <c r="Y264" s="2">
        <f t="shared" si="111"/>
        <v>252702.92526091152</v>
      </c>
      <c r="Z264" s="2">
        <f t="shared" si="111"/>
        <v>238742.31709946311</v>
      </c>
      <c r="AA264" s="2">
        <f t="shared" si="111"/>
        <v>246602.49677478566</v>
      </c>
    </row>
    <row r="265" spans="4:28" x14ac:dyDescent="0.3">
      <c r="D265" s="3"/>
      <c r="E265" t="s">
        <v>15</v>
      </c>
      <c r="F265" t="s">
        <v>7</v>
      </c>
      <c r="G265" s="2">
        <f ca="1">-G264*G$18</f>
        <v>-2120529.7947649825</v>
      </c>
      <c r="H265" s="2">
        <f t="shared" ref="H265:AA265" si="112">-H264*H$18</f>
        <v>385641.61423426669</v>
      </c>
      <c r="I265" s="2">
        <f t="shared" si="112"/>
        <v>642753.86177296157</v>
      </c>
      <c r="J265" s="2">
        <f t="shared" si="112"/>
        <v>610947.22919277893</v>
      </c>
      <c r="K265" s="2">
        <f t="shared" si="112"/>
        <v>590112.27694294148</v>
      </c>
      <c r="L265" s="2">
        <f t="shared" si="112"/>
        <v>19537.366415851044</v>
      </c>
      <c r="M265" s="2">
        <f t="shared" si="112"/>
        <v>-43271.776921299053</v>
      </c>
      <c r="N265" s="2">
        <f t="shared" si="112"/>
        <v>-44973.105793058385</v>
      </c>
      <c r="O265" s="2">
        <f t="shared" si="112"/>
        <v>-46708.461242252895</v>
      </c>
      <c r="P265" s="2">
        <f t="shared" si="112"/>
        <v>-48478.523800431249</v>
      </c>
      <c r="Q265" s="2">
        <f t="shared" si="112"/>
        <v>-54950.654276439891</v>
      </c>
      <c r="R265" s="2">
        <f t="shared" si="112"/>
        <v>-56792.227361968711</v>
      </c>
      <c r="S265" s="2">
        <f t="shared" si="112"/>
        <v>-58670.631909208081</v>
      </c>
      <c r="T265" s="2">
        <f t="shared" si="112"/>
        <v>-60586.604547392228</v>
      </c>
      <c r="U265" s="2">
        <f t="shared" si="112"/>
        <v>-62540.896638340098</v>
      </c>
      <c r="V265" s="2">
        <f t="shared" si="112"/>
        <v>-64534.274571106893</v>
      </c>
      <c r="W265" s="2">
        <f t="shared" si="112"/>
        <v>-66567.520062529031</v>
      </c>
      <c r="X265" s="2">
        <f t="shared" si="112"/>
        <v>-68641.43046377963</v>
      </c>
      <c r="Y265" s="2">
        <f t="shared" si="112"/>
        <v>-70756.819073055231</v>
      </c>
      <c r="Z265" s="2">
        <f t="shared" si="112"/>
        <v>-66847.848787849682</v>
      </c>
      <c r="AA265" s="2">
        <f t="shared" si="112"/>
        <v>-69048.699096939992</v>
      </c>
    </row>
    <row r="266" spans="4:28" x14ac:dyDescent="0.3">
      <c r="D266" s="3"/>
    </row>
    <row r="267" spans="4:28" x14ac:dyDescent="0.3">
      <c r="D267" s="3" t="s">
        <v>28</v>
      </c>
    </row>
    <row r="268" spans="4:28" x14ac:dyDescent="0.3">
      <c r="E268" t="s">
        <v>1</v>
      </c>
      <c r="F268" t="s">
        <v>7</v>
      </c>
      <c r="G268" s="2">
        <f t="shared" ref="G268:AA275" si="113">G234</f>
        <v>-10900000</v>
      </c>
      <c r="H268" s="2">
        <f t="shared" si="113"/>
        <v>-4200000</v>
      </c>
      <c r="I268" s="2">
        <f t="shared" si="113"/>
        <v>-100000</v>
      </c>
      <c r="J268" s="2">
        <f t="shared" si="113"/>
        <v>-50000</v>
      </c>
      <c r="K268" s="2">
        <f t="shared" si="113"/>
        <v>0</v>
      </c>
      <c r="L268" s="2">
        <f t="shared" si="113"/>
        <v>0</v>
      </c>
      <c r="M268" s="2">
        <f t="shared" si="113"/>
        <v>0</v>
      </c>
      <c r="N268" s="2">
        <f t="shared" si="113"/>
        <v>0</v>
      </c>
      <c r="O268" s="2">
        <f t="shared" si="113"/>
        <v>0</v>
      </c>
      <c r="P268" s="2">
        <f t="shared" si="113"/>
        <v>0</v>
      </c>
      <c r="Q268" s="2">
        <f t="shared" si="113"/>
        <v>0</v>
      </c>
      <c r="R268" s="2">
        <f t="shared" si="113"/>
        <v>0</v>
      </c>
      <c r="S268" s="2">
        <f t="shared" si="113"/>
        <v>0</v>
      </c>
      <c r="T268" s="2">
        <f t="shared" si="113"/>
        <v>0</v>
      </c>
      <c r="U268" s="2">
        <f t="shared" si="113"/>
        <v>0</v>
      </c>
      <c r="V268" s="2">
        <f t="shared" si="113"/>
        <v>0</v>
      </c>
      <c r="W268" s="2">
        <f t="shared" si="113"/>
        <v>0</v>
      </c>
      <c r="X268" s="2">
        <f t="shared" si="113"/>
        <v>0</v>
      </c>
      <c r="Y268" s="2">
        <f t="shared" si="113"/>
        <v>0</v>
      </c>
      <c r="Z268" s="2">
        <f t="shared" si="113"/>
        <v>0</v>
      </c>
      <c r="AA268" s="2">
        <f t="shared" si="113"/>
        <v>0</v>
      </c>
    </row>
    <row r="269" spans="4:28" x14ac:dyDescent="0.3">
      <c r="E269" t="s">
        <v>19</v>
      </c>
      <c r="F269" t="s">
        <v>7</v>
      </c>
      <c r="G269" s="2">
        <f t="shared" si="113"/>
        <v>0</v>
      </c>
      <c r="H269" s="2">
        <f t="shared" si="113"/>
        <v>0</v>
      </c>
      <c r="I269" s="2">
        <f t="shared" si="113"/>
        <v>0</v>
      </c>
      <c r="J269" s="2">
        <f t="shared" si="113"/>
        <v>0</v>
      </c>
      <c r="K269" s="2">
        <f t="shared" si="113"/>
        <v>0</v>
      </c>
      <c r="L269" s="2">
        <f t="shared" si="113"/>
        <v>0</v>
      </c>
      <c r="M269" s="2">
        <f t="shared" si="113"/>
        <v>0</v>
      </c>
      <c r="N269" s="2">
        <f t="shared" si="113"/>
        <v>0</v>
      </c>
      <c r="O269" s="2">
        <f t="shared" si="113"/>
        <v>0</v>
      </c>
      <c r="P269" s="2">
        <f t="shared" si="113"/>
        <v>0</v>
      </c>
      <c r="Q269" s="2">
        <f t="shared" si="113"/>
        <v>1000000</v>
      </c>
      <c r="R269" s="2">
        <f t="shared" si="113"/>
        <v>0</v>
      </c>
      <c r="S269" s="2">
        <f t="shared" si="113"/>
        <v>0</v>
      </c>
      <c r="T269" s="2">
        <f t="shared" si="113"/>
        <v>0</v>
      </c>
      <c r="U269" s="2">
        <f t="shared" si="113"/>
        <v>0</v>
      </c>
      <c r="V269" s="2">
        <f t="shared" si="113"/>
        <v>0</v>
      </c>
      <c r="W269" s="2">
        <f t="shared" si="113"/>
        <v>0</v>
      </c>
      <c r="X269" s="2">
        <f t="shared" si="113"/>
        <v>0</v>
      </c>
      <c r="Y269" s="2">
        <f t="shared" si="113"/>
        <v>0</v>
      </c>
      <c r="Z269" s="2">
        <f t="shared" si="113"/>
        <v>-1300000</v>
      </c>
      <c r="AA269" s="2">
        <f t="shared" si="113"/>
        <v>0</v>
      </c>
    </row>
    <row r="270" spans="4:28" x14ac:dyDescent="0.3">
      <c r="E270" t="s">
        <v>110</v>
      </c>
      <c r="F270" t="s">
        <v>7</v>
      </c>
      <c r="G270" s="2">
        <f t="shared" si="113"/>
        <v>1000000</v>
      </c>
      <c r="H270" s="2">
        <f t="shared" si="113"/>
        <v>1000000</v>
      </c>
      <c r="I270" s="2">
        <f t="shared" si="113"/>
        <v>0</v>
      </c>
      <c r="J270" s="2">
        <f t="shared" si="113"/>
        <v>0</v>
      </c>
      <c r="K270" s="2">
        <f t="shared" si="113"/>
        <v>0</v>
      </c>
      <c r="L270" s="2">
        <f t="shared" si="113"/>
        <v>0</v>
      </c>
      <c r="M270" s="2">
        <f t="shared" si="113"/>
        <v>0</v>
      </c>
      <c r="N270" s="2">
        <f t="shared" si="113"/>
        <v>0</v>
      </c>
      <c r="O270" s="2">
        <f t="shared" si="113"/>
        <v>0</v>
      </c>
      <c r="P270" s="2">
        <f t="shared" si="113"/>
        <v>0</v>
      </c>
      <c r="Q270" s="2">
        <f t="shared" si="113"/>
        <v>0</v>
      </c>
      <c r="R270" s="2">
        <f t="shared" si="113"/>
        <v>0</v>
      </c>
      <c r="S270" s="2">
        <f t="shared" si="113"/>
        <v>0</v>
      </c>
      <c r="T270" s="2">
        <f t="shared" si="113"/>
        <v>0</v>
      </c>
      <c r="U270" s="2">
        <f t="shared" si="113"/>
        <v>0</v>
      </c>
      <c r="V270" s="2">
        <f t="shared" si="113"/>
        <v>0</v>
      </c>
      <c r="W270" s="2">
        <f t="shared" si="113"/>
        <v>0</v>
      </c>
      <c r="X270" s="2">
        <f t="shared" si="113"/>
        <v>0</v>
      </c>
      <c r="Y270" s="2">
        <f t="shared" si="113"/>
        <v>0</v>
      </c>
      <c r="Z270" s="2">
        <f t="shared" si="113"/>
        <v>0</v>
      </c>
      <c r="AA270" s="2">
        <f t="shared" si="113"/>
        <v>0</v>
      </c>
    </row>
    <row r="271" spans="4:28" x14ac:dyDescent="0.3">
      <c r="E271" t="s">
        <v>11</v>
      </c>
      <c r="F271" t="s">
        <v>7</v>
      </c>
      <c r="G271" s="2">
        <f t="shared" si="113"/>
        <v>0</v>
      </c>
      <c r="H271" s="2">
        <f t="shared" si="113"/>
        <v>14392.169400000001</v>
      </c>
      <c r="I271" s="2">
        <f t="shared" si="113"/>
        <v>68298.483556079998</v>
      </c>
      <c r="J271" s="2">
        <f t="shared" si="113"/>
        <v>228370.23947059643</v>
      </c>
      <c r="K271" s="2">
        <f t="shared" si="113"/>
        <v>328049.34054932697</v>
      </c>
      <c r="L271" s="2">
        <f t="shared" si="113"/>
        <v>391585.95232353039</v>
      </c>
      <c r="M271" s="2">
        <f t="shared" si="113"/>
        <v>416021.99635928142</v>
      </c>
      <c r="N271" s="2">
        <f t="shared" si="113"/>
        <v>424342.43628646707</v>
      </c>
      <c r="O271" s="2">
        <f t="shared" si="113"/>
        <v>432829.28501219646</v>
      </c>
      <c r="P271" s="2">
        <f t="shared" si="113"/>
        <v>441485.87071244029</v>
      </c>
      <c r="Q271" s="2">
        <f t="shared" si="113"/>
        <v>450315.58812668914</v>
      </c>
      <c r="R271" s="2">
        <f t="shared" si="113"/>
        <v>459321.89988922299</v>
      </c>
      <c r="S271" s="2">
        <f t="shared" si="113"/>
        <v>468508.33788700739</v>
      </c>
      <c r="T271" s="2">
        <f t="shared" si="113"/>
        <v>477878.50464474753</v>
      </c>
      <c r="U271" s="2">
        <f t="shared" si="113"/>
        <v>487436.07473764254</v>
      </c>
      <c r="V271" s="2">
        <f t="shared" si="113"/>
        <v>497184.79623239534</v>
      </c>
      <c r="W271" s="2">
        <f t="shared" si="113"/>
        <v>507128.49215704325</v>
      </c>
      <c r="X271" s="2">
        <f t="shared" si="113"/>
        <v>517271.0620001842</v>
      </c>
      <c r="Y271" s="2">
        <f t="shared" si="113"/>
        <v>527616.48324018787</v>
      </c>
      <c r="Z271" s="2">
        <f t="shared" si="113"/>
        <v>538168.81290499168</v>
      </c>
      <c r="AA271" s="2">
        <f t="shared" si="113"/>
        <v>548932.18916309148</v>
      </c>
      <c r="AB271" s="2">
        <f t="shared" ref="AB271:AB275" si="114">IF(V271=0,0,IF($G$15&gt;(AA271/V271)^(1/5)-1+2%,AA271*(AA271/V271)^(1/5)/($G$15-((AA271/V271)^(1/5)-1)),AA271*(1+$G$14)/$G$16))</f>
        <v>11198216.65892707</v>
      </c>
    </row>
    <row r="272" spans="4:28" x14ac:dyDescent="0.3">
      <c r="E272" t="s">
        <v>58</v>
      </c>
      <c r="F272" t="s">
        <v>7</v>
      </c>
      <c r="G272" s="2">
        <f t="shared" si="113"/>
        <v>0</v>
      </c>
      <c r="H272" s="2">
        <f t="shared" si="113"/>
        <v>-8792.8087999999989</v>
      </c>
      <c r="I272" s="2">
        <f t="shared" si="113"/>
        <v>-22387.85687408</v>
      </c>
      <c r="J272" s="2">
        <f t="shared" si="113"/>
        <v>-60899.759753991304</v>
      </c>
      <c r="K272" s="2">
        <f t="shared" si="113"/>
        <v>-82384.587761316914</v>
      </c>
      <c r="L272" s="2">
        <f t="shared" si="113"/>
        <v>-97295.532256364342</v>
      </c>
      <c r="M272" s="2">
        <f t="shared" si="113"/>
        <v>-103035.87655709664</v>
      </c>
      <c r="N272" s="2">
        <f t="shared" si="113"/>
        <v>-104996.59408823856</v>
      </c>
      <c r="O272" s="2">
        <f t="shared" si="113"/>
        <v>-106996.52597000333</v>
      </c>
      <c r="P272" s="2">
        <f t="shared" si="113"/>
        <v>-109036.45648940341</v>
      </c>
      <c r="Q272" s="2">
        <f t="shared" si="113"/>
        <v>-111117.18561919148</v>
      </c>
      <c r="R272" s="2">
        <f t="shared" si="113"/>
        <v>-113239.52933157532</v>
      </c>
      <c r="S272" s="2">
        <f t="shared" si="113"/>
        <v>-115404.31991820682</v>
      </c>
      <c r="T272" s="2">
        <f t="shared" si="113"/>
        <v>-117612.40631657097</v>
      </c>
      <c r="U272" s="2">
        <f t="shared" si="113"/>
        <v>-119864.65444290238</v>
      </c>
      <c r="V272" s="2">
        <f t="shared" si="113"/>
        <v>-122161.94753176044</v>
      </c>
      <c r="W272" s="2">
        <f t="shared" si="113"/>
        <v>-124505.18648239564</v>
      </c>
      <c r="X272" s="2">
        <f t="shared" si="113"/>
        <v>-126895.29021204356</v>
      </c>
      <c r="Y272" s="2">
        <f t="shared" si="113"/>
        <v>-129333.19601628442</v>
      </c>
      <c r="Z272" s="2">
        <f t="shared" si="113"/>
        <v>-131819.8599366101</v>
      </c>
      <c r="AA272" s="2">
        <f t="shared" si="113"/>
        <v>-134356.25713534234</v>
      </c>
      <c r="AB272" s="2">
        <f t="shared" si="114"/>
        <v>-2696239.0639120797</v>
      </c>
    </row>
    <row r="273" spans="1:28" x14ac:dyDescent="0.3">
      <c r="E273" t="s">
        <v>10</v>
      </c>
      <c r="F273" t="s">
        <v>7</v>
      </c>
      <c r="G273" s="2">
        <f t="shared" si="113"/>
        <v>0</v>
      </c>
      <c r="H273" s="2">
        <f t="shared" si="113"/>
        <v>-10564.697039999999</v>
      </c>
      <c r="I273" s="2">
        <f t="shared" si="113"/>
        <v>-12626.799680672</v>
      </c>
      <c r="J273" s="2">
        <f t="shared" si="113"/>
        <v>-18658.203024148788</v>
      </c>
      <c r="K273" s="2">
        <f t="shared" si="113"/>
        <v>-22441.932346134061</v>
      </c>
      <c r="L273" s="2">
        <f t="shared" si="113"/>
        <v>-24800.062028538661</v>
      </c>
      <c r="M273" s="2">
        <f t="shared" si="113"/>
        <v>-19177.392702307025</v>
      </c>
      <c r="N273" s="2">
        <f t="shared" si="113"/>
        <v>-19460.940556353165</v>
      </c>
      <c r="O273" s="2">
        <f t="shared" si="113"/>
        <v>-19750.159367480228</v>
      </c>
      <c r="P273" s="2">
        <f t="shared" si="113"/>
        <v>-20045.162554829833</v>
      </c>
      <c r="Q273" s="2">
        <f t="shared" si="113"/>
        <v>-20346.065805926431</v>
      </c>
      <c r="R273" s="2">
        <f t="shared" si="113"/>
        <v>-20652.987122044957</v>
      </c>
      <c r="S273" s="2">
        <f t="shared" si="113"/>
        <v>-20966.046864485859</v>
      </c>
      <c r="T273" s="2">
        <f t="shared" si="113"/>
        <v>-21285.367801775577</v>
      </c>
      <c r="U273" s="2">
        <f t="shared" si="113"/>
        <v>-21611.07515781109</v>
      </c>
      <c r="V273" s="2">
        <f t="shared" si="113"/>
        <v>-21943.296660967309</v>
      </c>
      <c r="W273" s="2">
        <f t="shared" si="113"/>
        <v>-22282.162594186655</v>
      </c>
      <c r="X273" s="2">
        <f t="shared" si="113"/>
        <v>-22627.805846070391</v>
      </c>
      <c r="Y273" s="2">
        <f t="shared" si="113"/>
        <v>-22980.361962991796</v>
      </c>
      <c r="Z273" s="2">
        <f t="shared" si="113"/>
        <v>-23339.969202251632</v>
      </c>
      <c r="AA273" s="2">
        <f t="shared" si="113"/>
        <v>-23706.768586296668</v>
      </c>
      <c r="AB273" s="2">
        <f t="shared" si="114"/>
        <v>-442412.23316054005</v>
      </c>
    </row>
    <row r="274" spans="1:28" x14ac:dyDescent="0.3">
      <c r="E274" t="s">
        <v>48</v>
      </c>
      <c r="F274" t="s">
        <v>7</v>
      </c>
      <c r="G274" s="2">
        <f t="shared" si="113"/>
        <v>0</v>
      </c>
      <c r="H274" s="2">
        <f t="shared" si="113"/>
        <v>8500</v>
      </c>
      <c r="I274" s="2">
        <f t="shared" si="113"/>
        <v>8500</v>
      </c>
      <c r="J274" s="2">
        <f t="shared" si="113"/>
        <v>8500</v>
      </c>
      <c r="K274" s="2">
        <f t="shared" si="113"/>
        <v>8500</v>
      </c>
      <c r="L274" s="2">
        <f t="shared" si="113"/>
        <v>0</v>
      </c>
      <c r="M274" s="2">
        <f t="shared" si="113"/>
        <v>0</v>
      </c>
      <c r="N274" s="2">
        <f t="shared" si="113"/>
        <v>0</v>
      </c>
      <c r="O274" s="2">
        <f t="shared" si="113"/>
        <v>0</v>
      </c>
      <c r="P274" s="2">
        <f t="shared" si="113"/>
        <v>0</v>
      </c>
      <c r="Q274" s="2">
        <f t="shared" si="113"/>
        <v>0</v>
      </c>
      <c r="R274" s="2">
        <f t="shared" si="113"/>
        <v>0</v>
      </c>
      <c r="S274" s="2">
        <f t="shared" si="113"/>
        <v>0</v>
      </c>
      <c r="T274" s="2">
        <f t="shared" si="113"/>
        <v>0</v>
      </c>
      <c r="U274" s="2">
        <f t="shared" si="113"/>
        <v>0</v>
      </c>
      <c r="V274" s="2">
        <f t="shared" si="113"/>
        <v>0</v>
      </c>
      <c r="W274" s="2">
        <f t="shared" si="113"/>
        <v>0</v>
      </c>
      <c r="X274" s="2">
        <f t="shared" si="113"/>
        <v>0</v>
      </c>
      <c r="Y274" s="2">
        <f t="shared" si="113"/>
        <v>0</v>
      </c>
      <c r="Z274" s="2">
        <f t="shared" si="113"/>
        <v>0</v>
      </c>
      <c r="AA274" s="2">
        <f t="shared" si="113"/>
        <v>0</v>
      </c>
      <c r="AB274" s="2">
        <f t="shared" si="114"/>
        <v>0</v>
      </c>
    </row>
    <row r="275" spans="1:28" x14ac:dyDescent="0.3">
      <c r="E275" t="s">
        <v>49</v>
      </c>
      <c r="F275" t="s">
        <v>7</v>
      </c>
      <c r="G275" s="2">
        <f t="shared" si="113"/>
        <v>0</v>
      </c>
      <c r="H275" s="2">
        <f t="shared" si="113"/>
        <v>85</v>
      </c>
      <c r="I275" s="2">
        <f t="shared" si="113"/>
        <v>85</v>
      </c>
      <c r="J275" s="2">
        <f t="shared" si="113"/>
        <v>85</v>
      </c>
      <c r="K275" s="2">
        <f t="shared" si="113"/>
        <v>85</v>
      </c>
      <c r="L275" s="2">
        <f t="shared" si="113"/>
        <v>85</v>
      </c>
      <c r="M275" s="2">
        <f t="shared" si="113"/>
        <v>85</v>
      </c>
      <c r="N275" s="2">
        <f t="shared" si="113"/>
        <v>85</v>
      </c>
      <c r="O275" s="2">
        <f t="shared" si="113"/>
        <v>85</v>
      </c>
      <c r="P275" s="2">
        <f t="shared" si="113"/>
        <v>85</v>
      </c>
      <c r="Q275" s="2">
        <f t="shared" si="113"/>
        <v>85</v>
      </c>
      <c r="R275" s="2">
        <f t="shared" si="113"/>
        <v>85</v>
      </c>
      <c r="S275" s="2">
        <f t="shared" si="113"/>
        <v>85</v>
      </c>
      <c r="T275" s="2">
        <f t="shared" si="113"/>
        <v>85</v>
      </c>
      <c r="U275" s="2">
        <f t="shared" si="113"/>
        <v>85</v>
      </c>
      <c r="V275" s="2">
        <f t="shared" si="113"/>
        <v>85</v>
      </c>
      <c r="W275" s="2">
        <f t="shared" si="113"/>
        <v>85</v>
      </c>
      <c r="X275" s="2">
        <f t="shared" si="113"/>
        <v>85</v>
      </c>
      <c r="Y275" s="2">
        <f t="shared" si="113"/>
        <v>85</v>
      </c>
      <c r="Z275" s="2">
        <f t="shared" si="113"/>
        <v>85</v>
      </c>
      <c r="AA275" s="2">
        <f t="shared" si="113"/>
        <v>85</v>
      </c>
      <c r="AB275" s="2">
        <f t="shared" si="114"/>
        <v>1214.2857142857142</v>
      </c>
    </row>
    <row r="276" spans="1:28" x14ac:dyDescent="0.3">
      <c r="E276" t="s">
        <v>20</v>
      </c>
      <c r="F276" t="s">
        <v>7</v>
      </c>
      <c r="G276" s="2">
        <f t="shared" ref="G276:AA276" ca="1" si="115">G265</f>
        <v>-2120529.7947649825</v>
      </c>
      <c r="H276" s="2">
        <f t="shared" si="115"/>
        <v>385641.61423426669</v>
      </c>
      <c r="I276" s="2">
        <f t="shared" si="115"/>
        <v>642753.86177296157</v>
      </c>
      <c r="J276" s="2">
        <f t="shared" si="115"/>
        <v>610947.22919277893</v>
      </c>
      <c r="K276" s="2">
        <f t="shared" si="115"/>
        <v>590112.27694294148</v>
      </c>
      <c r="L276" s="2">
        <f t="shared" si="115"/>
        <v>19537.366415851044</v>
      </c>
      <c r="M276" s="2">
        <f t="shared" si="115"/>
        <v>-43271.776921299053</v>
      </c>
      <c r="N276" s="2">
        <f t="shared" si="115"/>
        <v>-44973.105793058385</v>
      </c>
      <c r="O276" s="2">
        <f t="shared" si="115"/>
        <v>-46708.461242252895</v>
      </c>
      <c r="P276" s="2">
        <f t="shared" si="115"/>
        <v>-48478.523800431249</v>
      </c>
      <c r="Q276" s="2">
        <f t="shared" si="115"/>
        <v>-54950.654276439891</v>
      </c>
      <c r="R276" s="2">
        <f t="shared" si="115"/>
        <v>-56792.227361968711</v>
      </c>
      <c r="S276" s="2">
        <f t="shared" si="115"/>
        <v>-58670.631909208081</v>
      </c>
      <c r="T276" s="2">
        <f t="shared" si="115"/>
        <v>-60586.604547392228</v>
      </c>
      <c r="U276" s="2">
        <f t="shared" si="115"/>
        <v>-62540.896638340098</v>
      </c>
      <c r="V276" s="2">
        <f t="shared" si="115"/>
        <v>-64534.274571106893</v>
      </c>
      <c r="W276" s="2">
        <f t="shared" si="115"/>
        <v>-66567.520062529031</v>
      </c>
      <c r="X276" s="2">
        <f t="shared" si="115"/>
        <v>-68641.43046377963</v>
      </c>
      <c r="Y276" s="2">
        <f t="shared" si="115"/>
        <v>-70756.819073055231</v>
      </c>
      <c r="Z276" s="2">
        <f t="shared" si="115"/>
        <v>-66847.848787849682</v>
      </c>
      <c r="AA276" s="2">
        <f t="shared" si="115"/>
        <v>-69048.699096939992</v>
      </c>
      <c r="AB276" s="2">
        <f>IF(V276=0,0,IF($G$15&gt;(AA276/V276)^(1/5)-1+2%,AA276*(AA276/V276)^(1/5)/($G$15-((AA276/V276)^(1/5)-1)),AA276*(1+$G$14)/$G$16))</f>
        <v>-1241265.4191599388</v>
      </c>
    </row>
    <row r="277" spans="1:28" x14ac:dyDescent="0.3">
      <c r="E277" t="s">
        <v>174</v>
      </c>
      <c r="F277" t="s">
        <v>7</v>
      </c>
      <c r="G277" s="2">
        <f ca="1">-$G$17*G276</f>
        <v>1060264.8973824913</v>
      </c>
      <c r="H277" s="2">
        <f t="shared" ref="H277:AA277" si="116">-$G$17*H276</f>
        <v>-192820.80711713334</v>
      </c>
      <c r="I277" s="2">
        <f t="shared" si="116"/>
        <v>-321376.93088648078</v>
      </c>
      <c r="J277" s="2">
        <f t="shared" si="116"/>
        <v>-305473.61459638947</v>
      </c>
      <c r="K277" s="2">
        <f t="shared" si="116"/>
        <v>-295056.13847147074</v>
      </c>
      <c r="L277" s="2">
        <f t="shared" si="116"/>
        <v>-9768.6832079255219</v>
      </c>
      <c r="M277" s="2">
        <f t="shared" si="116"/>
        <v>21635.888460649527</v>
      </c>
      <c r="N277" s="2">
        <f t="shared" si="116"/>
        <v>22486.552896529192</v>
      </c>
      <c r="O277" s="2">
        <f t="shared" si="116"/>
        <v>23354.230621126448</v>
      </c>
      <c r="P277" s="2">
        <f t="shared" si="116"/>
        <v>24239.261900215624</v>
      </c>
      <c r="Q277" s="2">
        <f t="shared" si="116"/>
        <v>27475.327138219945</v>
      </c>
      <c r="R277" s="2">
        <f t="shared" si="116"/>
        <v>28396.113680984356</v>
      </c>
      <c r="S277" s="2">
        <f t="shared" si="116"/>
        <v>29335.315954604041</v>
      </c>
      <c r="T277" s="2">
        <f t="shared" si="116"/>
        <v>30293.302273696114</v>
      </c>
      <c r="U277" s="2">
        <f t="shared" si="116"/>
        <v>31270.448319170049</v>
      </c>
      <c r="V277" s="2">
        <f t="shared" si="116"/>
        <v>32267.137285553446</v>
      </c>
      <c r="W277" s="2">
        <f t="shared" si="116"/>
        <v>33283.760031264515</v>
      </c>
      <c r="X277" s="2">
        <f t="shared" si="116"/>
        <v>34320.715231889815</v>
      </c>
      <c r="Y277" s="2">
        <f t="shared" si="116"/>
        <v>35378.409536527615</v>
      </c>
      <c r="Z277" s="2">
        <f t="shared" si="116"/>
        <v>33423.924393924841</v>
      </c>
      <c r="AA277" s="2">
        <f t="shared" si="116"/>
        <v>34524.349548469996</v>
      </c>
      <c r="AB277" s="2">
        <f t="shared" ref="AB277" si="117">IF(V277=0,0,IF($G$15&gt;(AA277/V277)^(1/5)-1+2%,AA277*(AA277/V277)^(1/5)/($G$15-((AA277/V277)^(1/5)-1)),AA277*(1+$G$14)/$G$16))</f>
        <v>620632.70957996941</v>
      </c>
    </row>
    <row r="278" spans="1:28" x14ac:dyDescent="0.3">
      <c r="E278" t="s">
        <v>23</v>
      </c>
      <c r="F278" t="s">
        <v>7</v>
      </c>
      <c r="G278" s="2">
        <f t="shared" ref="G278:AB278" ca="1" si="118">SUM(G268:G277)</f>
        <v>-10960264.89738249</v>
      </c>
      <c r="H278" s="2">
        <f t="shared" si="118"/>
        <v>-3003559.5293228664</v>
      </c>
      <c r="I278" s="2">
        <f t="shared" si="118"/>
        <v>263245.75788780878</v>
      </c>
      <c r="J278" s="2">
        <f t="shared" si="118"/>
        <v>412870.8912888458</v>
      </c>
      <c r="K278" s="2">
        <f t="shared" si="118"/>
        <v>526863.95891334675</v>
      </c>
      <c r="L278" s="2">
        <f t="shared" si="118"/>
        <v>279344.04124655289</v>
      </c>
      <c r="M278" s="2">
        <f t="shared" si="118"/>
        <v>272257.8386392282</v>
      </c>
      <c r="N278" s="2">
        <f t="shared" si="118"/>
        <v>277483.34874534613</v>
      </c>
      <c r="O278" s="2">
        <f t="shared" si="118"/>
        <v>282813.36905358639</v>
      </c>
      <c r="P278" s="2">
        <f t="shared" si="118"/>
        <v>288249.98976799141</v>
      </c>
      <c r="Q278" s="2">
        <f t="shared" si="118"/>
        <v>1291462.0095633513</v>
      </c>
      <c r="R278" s="2">
        <f t="shared" si="118"/>
        <v>297118.26975461835</v>
      </c>
      <c r="S278" s="2">
        <f t="shared" si="118"/>
        <v>302887.65514971071</v>
      </c>
      <c r="T278" s="2">
        <f t="shared" si="118"/>
        <v>308772.42825270485</v>
      </c>
      <c r="U278" s="2">
        <f t="shared" si="118"/>
        <v>314774.89681775903</v>
      </c>
      <c r="V278" s="2">
        <f t="shared" si="118"/>
        <v>320897.41475411417</v>
      </c>
      <c r="W278" s="2">
        <f t="shared" si="118"/>
        <v>327142.38304919645</v>
      </c>
      <c r="X278" s="2">
        <f t="shared" si="118"/>
        <v>333512.25071018044</v>
      </c>
      <c r="Y278" s="2">
        <f t="shared" si="118"/>
        <v>340009.51572438411</v>
      </c>
      <c r="Z278" s="2">
        <f t="shared" si="118"/>
        <v>-950329.94062779483</v>
      </c>
      <c r="AA278" s="2">
        <f t="shared" si="118"/>
        <v>356429.81389298249</v>
      </c>
      <c r="AB278" s="2">
        <f t="shared" si="118"/>
        <v>7440146.9379887655</v>
      </c>
    </row>
    <row r="279" spans="1:28" x14ac:dyDescent="0.3">
      <c r="E279" t="s">
        <v>31</v>
      </c>
      <c r="F279" t="s">
        <v>7</v>
      </c>
      <c r="G279" s="2">
        <f ca="1">NPV($G$15,H278:AB278)+G278</f>
        <v>-8681765.982549943</v>
      </c>
    </row>
    <row r="280" spans="1:28" x14ac:dyDescent="0.3">
      <c r="E280" s="4" t="s">
        <v>34</v>
      </c>
      <c r="F280" s="4"/>
      <c r="G280" s="5" t="str">
        <f ca="1">IF(G279&gt;0,"N/A",IF(ABS(G279+G253)&gt;1,"Error","OK"))</f>
        <v>OK</v>
      </c>
    </row>
    <row r="282" spans="1:28" x14ac:dyDescent="0.3">
      <c r="C282" s="1" t="s">
        <v>36</v>
      </c>
      <c r="D282" s="1"/>
    </row>
    <row r="283" spans="1:28" x14ac:dyDescent="0.3">
      <c r="A283" s="15">
        <f>'Notes &amp; Assumptions'!A67</f>
        <v>54</v>
      </c>
      <c r="C283" s="1"/>
      <c r="D283" s="1"/>
      <c r="E283" t="s">
        <v>42</v>
      </c>
      <c r="F283" t="s">
        <v>3</v>
      </c>
      <c r="G283" s="11">
        <v>1</v>
      </c>
      <c r="H283" s="11">
        <v>1</v>
      </c>
      <c r="I283" s="11">
        <v>1</v>
      </c>
      <c r="J283" s="11">
        <v>1</v>
      </c>
      <c r="K283" s="11">
        <v>1</v>
      </c>
      <c r="L283" s="11">
        <v>1</v>
      </c>
      <c r="M283" s="11">
        <v>0</v>
      </c>
      <c r="N283" s="11">
        <v>0</v>
      </c>
      <c r="O283" s="11">
        <v>0</v>
      </c>
      <c r="P283" s="11">
        <v>0</v>
      </c>
      <c r="Q283" s="11">
        <v>0</v>
      </c>
      <c r="R283" s="11">
        <v>0</v>
      </c>
      <c r="S283" s="11">
        <v>0</v>
      </c>
      <c r="T283" s="11">
        <v>0</v>
      </c>
      <c r="U283" s="11">
        <v>0</v>
      </c>
      <c r="V283" s="11">
        <v>0</v>
      </c>
      <c r="W283" s="11">
        <v>0</v>
      </c>
      <c r="X283" s="11">
        <v>0</v>
      </c>
      <c r="Y283" s="11">
        <v>0</v>
      </c>
      <c r="Z283" s="11">
        <v>0</v>
      </c>
      <c r="AA283" s="11">
        <v>0</v>
      </c>
    </row>
    <row r="284" spans="1:28" x14ac:dyDescent="0.3">
      <c r="E284" t="s">
        <v>37</v>
      </c>
      <c r="F284" t="s">
        <v>38</v>
      </c>
      <c r="G284" s="9">
        <f ca="1">MAX(0,-G311/(NPV($G$16,H283:AA283)+G283))</f>
        <v>1611703.6905355505</v>
      </c>
      <c r="H284" s="2">
        <f t="shared" ref="H284:AA284" ca="1" si="119">G284*(1+$G$14)</f>
        <v>1643937.7643462615</v>
      </c>
      <c r="I284" s="2">
        <f t="shared" ca="1" si="119"/>
        <v>1676816.5196331867</v>
      </c>
      <c r="J284" s="2">
        <f t="shared" ca="1" si="119"/>
        <v>1710352.8500258506</v>
      </c>
      <c r="K284" s="2">
        <f t="shared" ca="1" si="119"/>
        <v>1744559.9070263677</v>
      </c>
      <c r="L284" s="2">
        <f t="shared" ca="1" si="119"/>
        <v>1779451.1051668951</v>
      </c>
      <c r="M284" s="2">
        <f t="shared" ca="1" si="119"/>
        <v>1815040.1272702331</v>
      </c>
      <c r="N284" s="2">
        <f t="shared" ca="1" si="119"/>
        <v>1851340.9298156379</v>
      </c>
      <c r="O284" s="2">
        <f t="shared" ca="1" si="119"/>
        <v>1888367.7484119507</v>
      </c>
      <c r="P284" s="2">
        <f t="shared" ca="1" si="119"/>
        <v>1926135.1033801897</v>
      </c>
      <c r="Q284" s="2">
        <f t="shared" ca="1" si="119"/>
        <v>1964657.8054477936</v>
      </c>
      <c r="R284" s="2">
        <f t="shared" ca="1" si="119"/>
        <v>2003950.9615567494</v>
      </c>
      <c r="S284" s="2">
        <f t="shared" ca="1" si="119"/>
        <v>2044029.9807878844</v>
      </c>
      <c r="T284" s="2">
        <f t="shared" ca="1" si="119"/>
        <v>2084910.5804036423</v>
      </c>
      <c r="U284" s="2">
        <f t="shared" ca="1" si="119"/>
        <v>2126608.792011715</v>
      </c>
      <c r="V284" s="2">
        <f t="shared" ca="1" si="119"/>
        <v>2169140.9678519494</v>
      </c>
      <c r="W284" s="2">
        <f t="shared" ca="1" si="119"/>
        <v>2212523.7872089883</v>
      </c>
      <c r="X284" s="2">
        <f t="shared" ca="1" si="119"/>
        <v>2256774.2629531682</v>
      </c>
      <c r="Y284" s="2">
        <f t="shared" ca="1" si="119"/>
        <v>2301909.7482122318</v>
      </c>
      <c r="Z284" s="2">
        <f t="shared" ca="1" si="119"/>
        <v>2347947.9431764763</v>
      </c>
      <c r="AA284" s="2">
        <f t="shared" ca="1" si="119"/>
        <v>2394906.9020400057</v>
      </c>
    </row>
    <row r="285" spans="1:28" x14ac:dyDescent="0.3">
      <c r="E285" t="s">
        <v>21</v>
      </c>
      <c r="F285" t="s">
        <v>7</v>
      </c>
      <c r="G285" s="2">
        <f ca="1">G283*G284</f>
        <v>1611703.6905355505</v>
      </c>
      <c r="H285" s="2">
        <f t="shared" ref="H285:AA285" ca="1" si="120">H283*H284</f>
        <v>1643937.7643462615</v>
      </c>
      <c r="I285" s="2">
        <f t="shared" ca="1" si="120"/>
        <v>1676816.5196331867</v>
      </c>
      <c r="J285" s="2">
        <f t="shared" ca="1" si="120"/>
        <v>1710352.8500258506</v>
      </c>
      <c r="K285" s="2">
        <f t="shared" ca="1" si="120"/>
        <v>1744559.9070263677</v>
      </c>
      <c r="L285" s="2">
        <f t="shared" ca="1" si="120"/>
        <v>1779451.1051668951</v>
      </c>
      <c r="M285" s="2">
        <f t="shared" ca="1" si="120"/>
        <v>0</v>
      </c>
      <c r="N285" s="2">
        <f t="shared" ca="1" si="120"/>
        <v>0</v>
      </c>
      <c r="O285" s="2">
        <f t="shared" ca="1" si="120"/>
        <v>0</v>
      </c>
      <c r="P285" s="2">
        <f t="shared" ca="1" si="120"/>
        <v>0</v>
      </c>
      <c r="Q285" s="2">
        <f t="shared" ca="1" si="120"/>
        <v>0</v>
      </c>
      <c r="R285" s="2">
        <f t="shared" ca="1" si="120"/>
        <v>0</v>
      </c>
      <c r="S285" s="2">
        <f t="shared" ca="1" si="120"/>
        <v>0</v>
      </c>
      <c r="T285" s="2">
        <f t="shared" ca="1" si="120"/>
        <v>0</v>
      </c>
      <c r="U285" s="2">
        <f t="shared" ca="1" si="120"/>
        <v>0</v>
      </c>
      <c r="V285" s="2">
        <f t="shared" ca="1" si="120"/>
        <v>0</v>
      </c>
      <c r="W285" s="2">
        <f t="shared" ca="1" si="120"/>
        <v>0</v>
      </c>
      <c r="X285" s="2">
        <f t="shared" ca="1" si="120"/>
        <v>0</v>
      </c>
      <c r="Y285" s="2">
        <f t="shared" ca="1" si="120"/>
        <v>0</v>
      </c>
      <c r="Z285" s="2">
        <f t="shared" ca="1" si="120"/>
        <v>0</v>
      </c>
      <c r="AA285" s="2">
        <f t="shared" ca="1" si="120"/>
        <v>0</v>
      </c>
    </row>
    <row r="287" spans="1:28" x14ac:dyDescent="0.3">
      <c r="D287" s="3" t="s">
        <v>9</v>
      </c>
    </row>
    <row r="288" spans="1:28" x14ac:dyDescent="0.3">
      <c r="D288" s="3"/>
      <c r="E288" t="s">
        <v>108</v>
      </c>
      <c r="F288" t="s">
        <v>7</v>
      </c>
      <c r="G288" s="2">
        <f t="shared" ref="G288:AA293" si="121">G222</f>
        <v>400000</v>
      </c>
      <c r="H288" s="2">
        <f t="shared" si="121"/>
        <v>1000000</v>
      </c>
      <c r="I288" s="2">
        <f t="shared" si="121"/>
        <v>0</v>
      </c>
      <c r="J288" s="2">
        <f t="shared" si="121"/>
        <v>0</v>
      </c>
      <c r="K288" s="2">
        <f t="shared" si="121"/>
        <v>0</v>
      </c>
      <c r="L288" s="2">
        <f t="shared" si="121"/>
        <v>0</v>
      </c>
      <c r="M288" s="2">
        <f t="shared" si="121"/>
        <v>0</v>
      </c>
      <c r="N288" s="2">
        <f t="shared" si="121"/>
        <v>0</v>
      </c>
      <c r="O288" s="2">
        <f t="shared" si="121"/>
        <v>0</v>
      </c>
      <c r="P288" s="2">
        <f t="shared" si="121"/>
        <v>0</v>
      </c>
      <c r="Q288" s="2">
        <f t="shared" si="121"/>
        <v>0</v>
      </c>
      <c r="R288" s="2">
        <f t="shared" si="121"/>
        <v>0</v>
      </c>
      <c r="S288" s="2">
        <f t="shared" si="121"/>
        <v>0</v>
      </c>
      <c r="T288" s="2">
        <f t="shared" si="121"/>
        <v>0</v>
      </c>
      <c r="U288" s="2">
        <f t="shared" si="121"/>
        <v>0</v>
      </c>
      <c r="V288" s="2">
        <f t="shared" si="121"/>
        <v>0</v>
      </c>
      <c r="W288" s="2">
        <f t="shared" si="121"/>
        <v>0</v>
      </c>
      <c r="X288" s="2">
        <f t="shared" si="121"/>
        <v>0</v>
      </c>
      <c r="Y288" s="2">
        <f t="shared" si="121"/>
        <v>0</v>
      </c>
      <c r="Z288" s="2">
        <f t="shared" si="121"/>
        <v>0</v>
      </c>
      <c r="AA288" s="2">
        <f t="shared" si="121"/>
        <v>0</v>
      </c>
    </row>
    <row r="289" spans="4:28" x14ac:dyDescent="0.3">
      <c r="D289" s="3"/>
      <c r="E289" t="s">
        <v>11</v>
      </c>
      <c r="F289" t="s">
        <v>7</v>
      </c>
      <c r="G289" s="2">
        <f t="shared" si="121"/>
        <v>0</v>
      </c>
      <c r="H289" s="2">
        <f t="shared" si="121"/>
        <v>14392.169400000001</v>
      </c>
      <c r="I289" s="2">
        <f t="shared" si="121"/>
        <v>68298.483556079998</v>
      </c>
      <c r="J289" s="2">
        <f t="shared" si="121"/>
        <v>228370.23947059643</v>
      </c>
      <c r="K289" s="2">
        <f t="shared" si="121"/>
        <v>328049.34054932697</v>
      </c>
      <c r="L289" s="2">
        <f t="shared" si="121"/>
        <v>391585.95232353039</v>
      </c>
      <c r="M289" s="2">
        <f t="shared" si="121"/>
        <v>416021.99635928142</v>
      </c>
      <c r="N289" s="2">
        <f t="shared" si="121"/>
        <v>424342.43628646707</v>
      </c>
      <c r="O289" s="2">
        <f t="shared" si="121"/>
        <v>432829.28501219646</v>
      </c>
      <c r="P289" s="2">
        <f t="shared" si="121"/>
        <v>441485.87071244029</v>
      </c>
      <c r="Q289" s="2">
        <f t="shared" si="121"/>
        <v>450315.58812668914</v>
      </c>
      <c r="R289" s="2">
        <f t="shared" si="121"/>
        <v>459321.89988922299</v>
      </c>
      <c r="S289" s="2">
        <f t="shared" si="121"/>
        <v>468508.33788700739</v>
      </c>
      <c r="T289" s="2">
        <f t="shared" si="121"/>
        <v>477878.50464474753</v>
      </c>
      <c r="U289" s="2">
        <f t="shared" si="121"/>
        <v>487436.07473764254</v>
      </c>
      <c r="V289" s="2">
        <f t="shared" si="121"/>
        <v>497184.79623239534</v>
      </c>
      <c r="W289" s="2">
        <f t="shared" si="121"/>
        <v>507128.49215704325</v>
      </c>
      <c r="X289" s="2">
        <f t="shared" si="121"/>
        <v>517271.0620001842</v>
      </c>
      <c r="Y289" s="2">
        <f t="shared" si="121"/>
        <v>527616.48324018787</v>
      </c>
      <c r="Z289" s="2">
        <f t="shared" si="121"/>
        <v>538168.81290499168</v>
      </c>
      <c r="AA289" s="2">
        <f t="shared" si="121"/>
        <v>548932.18916309148</v>
      </c>
    </row>
    <row r="290" spans="4:28" x14ac:dyDescent="0.3">
      <c r="D290" s="3"/>
      <c r="E290" t="s">
        <v>58</v>
      </c>
      <c r="F290" t="s">
        <v>7</v>
      </c>
      <c r="G290" s="2">
        <f t="shared" si="121"/>
        <v>0</v>
      </c>
      <c r="H290" s="2">
        <f t="shared" si="121"/>
        <v>-8792.8087999999989</v>
      </c>
      <c r="I290" s="2">
        <f t="shared" si="121"/>
        <v>-22387.85687408</v>
      </c>
      <c r="J290" s="2">
        <f t="shared" si="121"/>
        <v>-60899.759753991304</v>
      </c>
      <c r="K290" s="2">
        <f t="shared" si="121"/>
        <v>-82384.587761316914</v>
      </c>
      <c r="L290" s="2">
        <f t="shared" si="121"/>
        <v>-97295.532256364342</v>
      </c>
      <c r="M290" s="2">
        <f t="shared" si="121"/>
        <v>-103035.87655709664</v>
      </c>
      <c r="N290" s="2">
        <f t="shared" si="121"/>
        <v>-104996.59408823856</v>
      </c>
      <c r="O290" s="2">
        <f t="shared" si="121"/>
        <v>-106996.52597000333</v>
      </c>
      <c r="P290" s="2">
        <f t="shared" si="121"/>
        <v>-109036.45648940341</v>
      </c>
      <c r="Q290" s="2">
        <f t="shared" si="121"/>
        <v>-111117.18561919148</v>
      </c>
      <c r="R290" s="2">
        <f t="shared" si="121"/>
        <v>-113239.52933157532</v>
      </c>
      <c r="S290" s="2">
        <f t="shared" si="121"/>
        <v>-115404.31991820682</v>
      </c>
      <c r="T290" s="2">
        <f t="shared" si="121"/>
        <v>-117612.40631657097</v>
      </c>
      <c r="U290" s="2">
        <f t="shared" si="121"/>
        <v>-119864.65444290238</v>
      </c>
      <c r="V290" s="2">
        <f t="shared" si="121"/>
        <v>-122161.94753176044</v>
      </c>
      <c r="W290" s="2">
        <f t="shared" si="121"/>
        <v>-124505.18648239564</v>
      </c>
      <c r="X290" s="2">
        <f t="shared" si="121"/>
        <v>-126895.29021204356</v>
      </c>
      <c r="Y290" s="2">
        <f t="shared" si="121"/>
        <v>-129333.19601628442</v>
      </c>
      <c r="Z290" s="2">
        <f t="shared" si="121"/>
        <v>-131819.8599366101</v>
      </c>
      <c r="AA290" s="2">
        <f t="shared" si="121"/>
        <v>-134356.25713534234</v>
      </c>
    </row>
    <row r="291" spans="4:28" x14ac:dyDescent="0.3">
      <c r="D291" s="3"/>
      <c r="E291" t="s">
        <v>10</v>
      </c>
      <c r="F291" t="s">
        <v>7</v>
      </c>
      <c r="G291" s="2">
        <f t="shared" si="121"/>
        <v>0</v>
      </c>
      <c r="H291" s="2">
        <f t="shared" si="121"/>
        <v>-10564.697039999999</v>
      </c>
      <c r="I291" s="2">
        <f t="shared" si="121"/>
        <v>-12626.799680672</v>
      </c>
      <c r="J291" s="2">
        <f t="shared" si="121"/>
        <v>-18658.203024148788</v>
      </c>
      <c r="K291" s="2">
        <f t="shared" si="121"/>
        <v>-22441.932346134061</v>
      </c>
      <c r="L291" s="2">
        <f t="shared" si="121"/>
        <v>-24800.062028538661</v>
      </c>
      <c r="M291" s="2">
        <f t="shared" si="121"/>
        <v>-19177.392702307025</v>
      </c>
      <c r="N291" s="2">
        <f t="shared" si="121"/>
        <v>-19460.940556353165</v>
      </c>
      <c r="O291" s="2">
        <f t="shared" si="121"/>
        <v>-19750.159367480228</v>
      </c>
      <c r="P291" s="2">
        <f t="shared" si="121"/>
        <v>-20045.162554829833</v>
      </c>
      <c r="Q291" s="2">
        <f t="shared" si="121"/>
        <v>-20346.065805926431</v>
      </c>
      <c r="R291" s="2">
        <f t="shared" si="121"/>
        <v>-20652.987122044957</v>
      </c>
      <c r="S291" s="2">
        <f t="shared" si="121"/>
        <v>-20966.046864485859</v>
      </c>
      <c r="T291" s="2">
        <f t="shared" si="121"/>
        <v>-21285.367801775577</v>
      </c>
      <c r="U291" s="2">
        <f t="shared" si="121"/>
        <v>-21611.07515781109</v>
      </c>
      <c r="V291" s="2">
        <f t="shared" si="121"/>
        <v>-21943.296660967309</v>
      </c>
      <c r="W291" s="2">
        <f t="shared" si="121"/>
        <v>-22282.162594186655</v>
      </c>
      <c r="X291" s="2">
        <f t="shared" si="121"/>
        <v>-22627.805846070391</v>
      </c>
      <c r="Y291" s="2">
        <f t="shared" si="121"/>
        <v>-22980.361962991796</v>
      </c>
      <c r="Z291" s="2">
        <f t="shared" si="121"/>
        <v>-23339.969202251632</v>
      </c>
      <c r="AA291" s="2">
        <f t="shared" si="121"/>
        <v>-23706.768586296668</v>
      </c>
    </row>
    <row r="292" spans="4:28" x14ac:dyDescent="0.3">
      <c r="D292" s="3"/>
      <c r="E292" t="s">
        <v>12</v>
      </c>
      <c r="F292" t="s">
        <v>7</v>
      </c>
      <c r="G292" s="2">
        <f t="shared" si="121"/>
        <v>-2013333.3333333335</v>
      </c>
      <c r="H292" s="2">
        <f t="shared" si="121"/>
        <v>-2333333.3333333335</v>
      </c>
      <c r="I292" s="2">
        <f t="shared" si="121"/>
        <v>-2337333.3333333335</v>
      </c>
      <c r="J292" s="2">
        <f t="shared" si="121"/>
        <v>-2339266.666666667</v>
      </c>
      <c r="K292" s="2">
        <f t="shared" si="121"/>
        <v>-2339266.666666667</v>
      </c>
      <c r="L292" s="2">
        <f t="shared" si="121"/>
        <v>-339266.6666666668</v>
      </c>
      <c r="M292" s="2">
        <f t="shared" si="121"/>
        <v>-139266.66666666683</v>
      </c>
      <c r="N292" s="2">
        <f t="shared" si="121"/>
        <v>-139266.66666666683</v>
      </c>
      <c r="O292" s="2">
        <f t="shared" si="121"/>
        <v>-139266.66666666683</v>
      </c>
      <c r="P292" s="2">
        <f t="shared" si="121"/>
        <v>-139266.66666666683</v>
      </c>
      <c r="Q292" s="2">
        <f t="shared" si="121"/>
        <v>-122600.00000000016</v>
      </c>
      <c r="R292" s="2">
        <f t="shared" si="121"/>
        <v>-122600.00000000016</v>
      </c>
      <c r="S292" s="2">
        <f t="shared" si="121"/>
        <v>-122600.00000000016</v>
      </c>
      <c r="T292" s="2">
        <f t="shared" si="121"/>
        <v>-122600.00000000016</v>
      </c>
      <c r="U292" s="2">
        <f t="shared" si="121"/>
        <v>-122600.00000000016</v>
      </c>
      <c r="V292" s="2">
        <f t="shared" si="121"/>
        <v>-122600.00000000016</v>
      </c>
      <c r="W292" s="2">
        <f t="shared" si="121"/>
        <v>-122600.00000000016</v>
      </c>
      <c r="X292" s="2">
        <f t="shared" si="121"/>
        <v>-122600.00000000016</v>
      </c>
      <c r="Y292" s="2">
        <f t="shared" si="121"/>
        <v>-122600.00000000016</v>
      </c>
      <c r="Z292" s="2">
        <f t="shared" si="121"/>
        <v>-144266.66666666683</v>
      </c>
      <c r="AA292" s="2">
        <f t="shared" si="121"/>
        <v>-144266.66666666683</v>
      </c>
    </row>
    <row r="293" spans="4:28" x14ac:dyDescent="0.3">
      <c r="D293" s="3"/>
      <c r="E293" t="s">
        <v>48</v>
      </c>
      <c r="F293" t="s">
        <v>7</v>
      </c>
      <c r="G293" s="2">
        <f t="shared" si="121"/>
        <v>0</v>
      </c>
      <c r="H293" s="2">
        <f t="shared" si="121"/>
        <v>8500</v>
      </c>
      <c r="I293" s="2">
        <f t="shared" si="121"/>
        <v>8500</v>
      </c>
      <c r="J293" s="2">
        <f t="shared" si="121"/>
        <v>8500</v>
      </c>
      <c r="K293" s="2">
        <f t="shared" si="121"/>
        <v>8500</v>
      </c>
      <c r="L293" s="2">
        <f t="shared" si="121"/>
        <v>0</v>
      </c>
      <c r="M293" s="2">
        <f t="shared" si="121"/>
        <v>0</v>
      </c>
      <c r="N293" s="2">
        <f t="shared" si="121"/>
        <v>0</v>
      </c>
      <c r="O293" s="2">
        <f t="shared" si="121"/>
        <v>0</v>
      </c>
      <c r="P293" s="2">
        <f t="shared" si="121"/>
        <v>0</v>
      </c>
      <c r="Q293" s="2">
        <f t="shared" si="121"/>
        <v>0</v>
      </c>
      <c r="R293" s="2">
        <f t="shared" si="121"/>
        <v>0</v>
      </c>
      <c r="S293" s="2">
        <f t="shared" si="121"/>
        <v>0</v>
      </c>
      <c r="T293" s="2">
        <f t="shared" si="121"/>
        <v>0</v>
      </c>
      <c r="U293" s="2">
        <f t="shared" si="121"/>
        <v>0</v>
      </c>
      <c r="V293" s="2">
        <f t="shared" si="121"/>
        <v>0</v>
      </c>
      <c r="W293" s="2">
        <f t="shared" si="121"/>
        <v>0</v>
      </c>
      <c r="X293" s="2">
        <f t="shared" si="121"/>
        <v>0</v>
      </c>
      <c r="Y293" s="2">
        <f t="shared" si="121"/>
        <v>0</v>
      </c>
      <c r="Z293" s="2">
        <f t="shared" si="121"/>
        <v>0</v>
      </c>
      <c r="AA293" s="2">
        <f t="shared" si="121"/>
        <v>0</v>
      </c>
    </row>
    <row r="294" spans="4:28" x14ac:dyDescent="0.3">
      <c r="D294" s="3"/>
      <c r="E294" t="s">
        <v>13</v>
      </c>
      <c r="F294" t="s">
        <v>7</v>
      </c>
      <c r="G294" s="2">
        <f t="shared" ref="G294:AA294" ca="1" si="122">G285</f>
        <v>1611703.6905355505</v>
      </c>
      <c r="H294" s="2">
        <f t="shared" ca="1" si="122"/>
        <v>1643937.7643462615</v>
      </c>
      <c r="I294" s="2">
        <f t="shared" ca="1" si="122"/>
        <v>1676816.5196331867</v>
      </c>
      <c r="J294" s="2">
        <f t="shared" ca="1" si="122"/>
        <v>1710352.8500258506</v>
      </c>
      <c r="K294" s="2">
        <f t="shared" ca="1" si="122"/>
        <v>1744559.9070263677</v>
      </c>
      <c r="L294" s="2">
        <f t="shared" ca="1" si="122"/>
        <v>1779451.1051668951</v>
      </c>
      <c r="M294" s="2">
        <f t="shared" ca="1" si="122"/>
        <v>0</v>
      </c>
      <c r="N294" s="2">
        <f t="shared" ca="1" si="122"/>
        <v>0</v>
      </c>
      <c r="O294" s="2">
        <f t="shared" ca="1" si="122"/>
        <v>0</v>
      </c>
      <c r="P294" s="2">
        <f t="shared" ca="1" si="122"/>
        <v>0</v>
      </c>
      <c r="Q294" s="2">
        <f t="shared" ca="1" si="122"/>
        <v>0</v>
      </c>
      <c r="R294" s="2">
        <f t="shared" ca="1" si="122"/>
        <v>0</v>
      </c>
      <c r="S294" s="2">
        <f t="shared" ca="1" si="122"/>
        <v>0</v>
      </c>
      <c r="T294" s="2">
        <f t="shared" ca="1" si="122"/>
        <v>0</v>
      </c>
      <c r="U294" s="2">
        <f t="shared" ca="1" si="122"/>
        <v>0</v>
      </c>
      <c r="V294" s="2">
        <f t="shared" ca="1" si="122"/>
        <v>0</v>
      </c>
      <c r="W294" s="2">
        <f t="shared" ca="1" si="122"/>
        <v>0</v>
      </c>
      <c r="X294" s="2">
        <f t="shared" ca="1" si="122"/>
        <v>0</v>
      </c>
      <c r="Y294" s="2">
        <f t="shared" ca="1" si="122"/>
        <v>0</v>
      </c>
      <c r="Z294" s="2">
        <f t="shared" ca="1" si="122"/>
        <v>0</v>
      </c>
      <c r="AA294" s="2">
        <f t="shared" ca="1" si="122"/>
        <v>0</v>
      </c>
    </row>
    <row r="295" spans="4:28" x14ac:dyDescent="0.3">
      <c r="D295" s="3"/>
    </row>
    <row r="296" spans="4:28" x14ac:dyDescent="0.3">
      <c r="D296" s="3"/>
      <c r="E296" t="s">
        <v>14</v>
      </c>
      <c r="F296" t="s">
        <v>7</v>
      </c>
      <c r="G296" s="2">
        <f t="shared" ref="G296:AA296" ca="1" si="123">SUM(G288:G294)</f>
        <v>-1629.6427977830172</v>
      </c>
      <c r="H296" s="2">
        <f t="shared" ca="1" si="123"/>
        <v>314139.09457292804</v>
      </c>
      <c r="I296" s="2">
        <f t="shared" ca="1" si="123"/>
        <v>-618732.98669881863</v>
      </c>
      <c r="J296" s="2">
        <f t="shared" ca="1" si="123"/>
        <v>-471601.53994835983</v>
      </c>
      <c r="K296" s="2">
        <f t="shared" ca="1" si="123"/>
        <v>-362983.93919842318</v>
      </c>
      <c r="L296" s="2">
        <f t="shared" ca="1" si="123"/>
        <v>1709674.7965388556</v>
      </c>
      <c r="M296" s="2">
        <f t="shared" ca="1" si="123"/>
        <v>154542.06043321089</v>
      </c>
      <c r="N296" s="2">
        <f t="shared" ca="1" si="123"/>
        <v>160618.2349752085</v>
      </c>
      <c r="O296" s="2">
        <f t="shared" ca="1" si="123"/>
        <v>166815.93300804603</v>
      </c>
      <c r="P296" s="2">
        <f t="shared" ca="1" si="123"/>
        <v>173137.58500154017</v>
      </c>
      <c r="Q296" s="2">
        <f t="shared" ca="1" si="123"/>
        <v>196252.33670157101</v>
      </c>
      <c r="R296" s="2">
        <f t="shared" ca="1" si="123"/>
        <v>202829.38343560253</v>
      </c>
      <c r="S296" s="2">
        <f t="shared" ca="1" si="123"/>
        <v>209537.97110431455</v>
      </c>
      <c r="T296" s="2">
        <f t="shared" ca="1" si="123"/>
        <v>216380.73052640079</v>
      </c>
      <c r="U296" s="2">
        <f t="shared" ca="1" si="123"/>
        <v>223360.3451369289</v>
      </c>
      <c r="V296" s="2">
        <f t="shared" ca="1" si="123"/>
        <v>230479.55203966744</v>
      </c>
      <c r="W296" s="2">
        <f t="shared" ca="1" si="123"/>
        <v>237741.14308046078</v>
      </c>
      <c r="X296" s="2">
        <f t="shared" ca="1" si="123"/>
        <v>245147.96594207006</v>
      </c>
      <c r="Y296" s="2">
        <f t="shared" ca="1" si="123"/>
        <v>252702.92526091152</v>
      </c>
      <c r="Z296" s="2">
        <f t="shared" ca="1" si="123"/>
        <v>238742.31709946311</v>
      </c>
      <c r="AA296" s="2">
        <f t="shared" ca="1" si="123"/>
        <v>246602.49677478566</v>
      </c>
    </row>
    <row r="297" spans="4:28" x14ac:dyDescent="0.3">
      <c r="D297" s="3"/>
      <c r="E297" t="s">
        <v>15</v>
      </c>
      <c r="F297" t="s">
        <v>7</v>
      </c>
      <c r="G297" s="2">
        <f t="shared" ref="G297:AA297" ca="1" si="124">-G296*G$18</f>
        <v>488.89283933490515</v>
      </c>
      <c r="H297" s="2">
        <f t="shared" ca="1" si="124"/>
        <v>-91100.337426149126</v>
      </c>
      <c r="I297" s="2">
        <f t="shared" ca="1" si="124"/>
        <v>173245.23627566925</v>
      </c>
      <c r="J297" s="2">
        <f t="shared" ca="1" si="124"/>
        <v>132048.43118554077</v>
      </c>
      <c r="K297" s="2">
        <f t="shared" ca="1" si="124"/>
        <v>101635.5029755585</v>
      </c>
      <c r="L297" s="2">
        <f t="shared" ca="1" si="124"/>
        <v>-478708.9430308796</v>
      </c>
      <c r="M297" s="2">
        <f t="shared" ca="1" si="124"/>
        <v>-43271.776921299053</v>
      </c>
      <c r="N297" s="2">
        <f t="shared" ca="1" si="124"/>
        <v>-44973.105793058385</v>
      </c>
      <c r="O297" s="2">
        <f t="shared" ca="1" si="124"/>
        <v>-46708.461242252895</v>
      </c>
      <c r="P297" s="2">
        <f t="shared" ca="1" si="124"/>
        <v>-48478.523800431249</v>
      </c>
      <c r="Q297" s="2">
        <f t="shared" ca="1" si="124"/>
        <v>-54950.654276439891</v>
      </c>
      <c r="R297" s="2">
        <f t="shared" ca="1" si="124"/>
        <v>-56792.227361968711</v>
      </c>
      <c r="S297" s="2">
        <f t="shared" ca="1" si="124"/>
        <v>-58670.631909208081</v>
      </c>
      <c r="T297" s="2">
        <f t="shared" ca="1" si="124"/>
        <v>-60586.604547392228</v>
      </c>
      <c r="U297" s="2">
        <f t="shared" ca="1" si="124"/>
        <v>-62540.896638340098</v>
      </c>
      <c r="V297" s="2">
        <f t="shared" ca="1" si="124"/>
        <v>-64534.274571106893</v>
      </c>
      <c r="W297" s="2">
        <f t="shared" ca="1" si="124"/>
        <v>-66567.520062529031</v>
      </c>
      <c r="X297" s="2">
        <f t="shared" ca="1" si="124"/>
        <v>-68641.43046377963</v>
      </c>
      <c r="Y297" s="2">
        <f t="shared" ca="1" si="124"/>
        <v>-70756.819073055231</v>
      </c>
      <c r="Z297" s="2">
        <f t="shared" ca="1" si="124"/>
        <v>-66847.848787849682</v>
      </c>
      <c r="AA297" s="2">
        <f t="shared" ca="1" si="124"/>
        <v>-69048.699096939992</v>
      </c>
    </row>
    <row r="298" spans="4:28" x14ac:dyDescent="0.3">
      <c r="D298" s="3"/>
    </row>
    <row r="299" spans="4:28" x14ac:dyDescent="0.3">
      <c r="D299" s="3" t="s">
        <v>28</v>
      </c>
    </row>
    <row r="300" spans="4:28" x14ac:dyDescent="0.3">
      <c r="E300" t="s">
        <v>1</v>
      </c>
      <c r="F300" t="s">
        <v>7</v>
      </c>
      <c r="G300" s="2">
        <f t="shared" ref="G300:AA307" si="125">G234</f>
        <v>-10900000</v>
      </c>
      <c r="H300" s="2">
        <f t="shared" si="125"/>
        <v>-4200000</v>
      </c>
      <c r="I300" s="2">
        <f t="shared" si="125"/>
        <v>-100000</v>
      </c>
      <c r="J300" s="2">
        <f t="shared" si="125"/>
        <v>-50000</v>
      </c>
      <c r="K300" s="2">
        <f t="shared" si="125"/>
        <v>0</v>
      </c>
      <c r="L300" s="2">
        <f t="shared" si="125"/>
        <v>0</v>
      </c>
      <c r="M300" s="2">
        <f t="shared" si="125"/>
        <v>0</v>
      </c>
      <c r="N300" s="2">
        <f t="shared" si="125"/>
        <v>0</v>
      </c>
      <c r="O300" s="2">
        <f t="shared" si="125"/>
        <v>0</v>
      </c>
      <c r="P300" s="2">
        <f t="shared" si="125"/>
        <v>0</v>
      </c>
      <c r="Q300" s="2">
        <f t="shared" si="125"/>
        <v>0</v>
      </c>
      <c r="R300" s="2">
        <f t="shared" si="125"/>
        <v>0</v>
      </c>
      <c r="S300" s="2">
        <f t="shared" si="125"/>
        <v>0</v>
      </c>
      <c r="T300" s="2">
        <f t="shared" si="125"/>
        <v>0</v>
      </c>
      <c r="U300" s="2">
        <f t="shared" si="125"/>
        <v>0</v>
      </c>
      <c r="V300" s="2">
        <f t="shared" si="125"/>
        <v>0</v>
      </c>
      <c r="W300" s="2">
        <f t="shared" si="125"/>
        <v>0</v>
      </c>
      <c r="X300" s="2">
        <f t="shared" si="125"/>
        <v>0</v>
      </c>
      <c r="Y300" s="2">
        <f t="shared" si="125"/>
        <v>0</v>
      </c>
      <c r="Z300" s="2">
        <f t="shared" si="125"/>
        <v>0</v>
      </c>
      <c r="AA300" s="2">
        <f t="shared" si="125"/>
        <v>0</v>
      </c>
    </row>
    <row r="301" spans="4:28" x14ac:dyDescent="0.3">
      <c r="E301" t="s">
        <v>19</v>
      </c>
      <c r="F301" t="s">
        <v>7</v>
      </c>
      <c r="G301" s="2">
        <f t="shared" si="125"/>
        <v>0</v>
      </c>
      <c r="H301" s="2">
        <f t="shared" si="125"/>
        <v>0</v>
      </c>
      <c r="I301" s="2">
        <f t="shared" si="125"/>
        <v>0</v>
      </c>
      <c r="J301" s="2">
        <f t="shared" si="125"/>
        <v>0</v>
      </c>
      <c r="K301" s="2">
        <f t="shared" si="125"/>
        <v>0</v>
      </c>
      <c r="L301" s="2">
        <f t="shared" si="125"/>
        <v>0</v>
      </c>
      <c r="M301" s="2">
        <f t="shared" si="125"/>
        <v>0</v>
      </c>
      <c r="N301" s="2">
        <f t="shared" si="125"/>
        <v>0</v>
      </c>
      <c r="O301" s="2">
        <f t="shared" si="125"/>
        <v>0</v>
      </c>
      <c r="P301" s="2">
        <f t="shared" si="125"/>
        <v>0</v>
      </c>
      <c r="Q301" s="2">
        <f t="shared" si="125"/>
        <v>1000000</v>
      </c>
      <c r="R301" s="2">
        <f t="shared" si="125"/>
        <v>0</v>
      </c>
      <c r="S301" s="2">
        <f t="shared" si="125"/>
        <v>0</v>
      </c>
      <c r="T301" s="2">
        <f t="shared" si="125"/>
        <v>0</v>
      </c>
      <c r="U301" s="2">
        <f t="shared" si="125"/>
        <v>0</v>
      </c>
      <c r="V301" s="2">
        <f t="shared" si="125"/>
        <v>0</v>
      </c>
      <c r="W301" s="2">
        <f t="shared" si="125"/>
        <v>0</v>
      </c>
      <c r="X301" s="2">
        <f t="shared" si="125"/>
        <v>0</v>
      </c>
      <c r="Y301" s="2">
        <f t="shared" si="125"/>
        <v>0</v>
      </c>
      <c r="Z301" s="2">
        <f t="shared" si="125"/>
        <v>-1300000</v>
      </c>
      <c r="AA301" s="2">
        <f t="shared" si="125"/>
        <v>0</v>
      </c>
    </row>
    <row r="302" spans="4:28" x14ac:dyDescent="0.3">
      <c r="E302" t="s">
        <v>110</v>
      </c>
      <c r="F302" t="s">
        <v>7</v>
      </c>
      <c r="G302" s="2">
        <f t="shared" si="125"/>
        <v>1000000</v>
      </c>
      <c r="H302" s="2">
        <f t="shared" si="125"/>
        <v>1000000</v>
      </c>
      <c r="I302" s="2">
        <f t="shared" si="125"/>
        <v>0</v>
      </c>
      <c r="J302" s="2">
        <f t="shared" si="125"/>
        <v>0</v>
      </c>
      <c r="K302" s="2">
        <f t="shared" si="125"/>
        <v>0</v>
      </c>
      <c r="L302" s="2">
        <f t="shared" si="125"/>
        <v>0</v>
      </c>
      <c r="M302" s="2">
        <f t="shared" si="125"/>
        <v>0</v>
      </c>
      <c r="N302" s="2">
        <f t="shared" si="125"/>
        <v>0</v>
      </c>
      <c r="O302" s="2">
        <f t="shared" si="125"/>
        <v>0</v>
      </c>
      <c r="P302" s="2">
        <f t="shared" si="125"/>
        <v>0</v>
      </c>
      <c r="Q302" s="2">
        <f t="shared" si="125"/>
        <v>0</v>
      </c>
      <c r="R302" s="2">
        <f t="shared" si="125"/>
        <v>0</v>
      </c>
      <c r="S302" s="2">
        <f t="shared" si="125"/>
        <v>0</v>
      </c>
      <c r="T302" s="2">
        <f t="shared" si="125"/>
        <v>0</v>
      </c>
      <c r="U302" s="2">
        <f t="shared" si="125"/>
        <v>0</v>
      </c>
      <c r="V302" s="2">
        <f t="shared" si="125"/>
        <v>0</v>
      </c>
      <c r="W302" s="2">
        <f t="shared" si="125"/>
        <v>0</v>
      </c>
      <c r="X302" s="2">
        <f t="shared" si="125"/>
        <v>0</v>
      </c>
      <c r="Y302" s="2">
        <f t="shared" si="125"/>
        <v>0</v>
      </c>
      <c r="Z302" s="2">
        <f t="shared" si="125"/>
        <v>0</v>
      </c>
      <c r="AA302" s="2">
        <f t="shared" si="125"/>
        <v>0</v>
      </c>
    </row>
    <row r="303" spans="4:28" x14ac:dyDescent="0.3">
      <c r="E303" t="s">
        <v>11</v>
      </c>
      <c r="F303" t="s">
        <v>7</v>
      </c>
      <c r="G303" s="2">
        <f t="shared" si="125"/>
        <v>0</v>
      </c>
      <c r="H303" s="2">
        <f t="shared" si="125"/>
        <v>14392.169400000001</v>
      </c>
      <c r="I303" s="2">
        <f t="shared" si="125"/>
        <v>68298.483556079998</v>
      </c>
      <c r="J303" s="2">
        <f t="shared" si="125"/>
        <v>228370.23947059643</v>
      </c>
      <c r="K303" s="2">
        <f t="shared" si="125"/>
        <v>328049.34054932697</v>
      </c>
      <c r="L303" s="2">
        <f t="shared" si="125"/>
        <v>391585.95232353039</v>
      </c>
      <c r="M303" s="2">
        <f t="shared" si="125"/>
        <v>416021.99635928142</v>
      </c>
      <c r="N303" s="2">
        <f t="shared" si="125"/>
        <v>424342.43628646707</v>
      </c>
      <c r="O303" s="2">
        <f t="shared" si="125"/>
        <v>432829.28501219646</v>
      </c>
      <c r="P303" s="2">
        <f t="shared" si="125"/>
        <v>441485.87071244029</v>
      </c>
      <c r="Q303" s="2">
        <f t="shared" si="125"/>
        <v>450315.58812668914</v>
      </c>
      <c r="R303" s="2">
        <f t="shared" si="125"/>
        <v>459321.89988922299</v>
      </c>
      <c r="S303" s="2">
        <f t="shared" si="125"/>
        <v>468508.33788700739</v>
      </c>
      <c r="T303" s="2">
        <f t="shared" si="125"/>
        <v>477878.50464474753</v>
      </c>
      <c r="U303" s="2">
        <f t="shared" si="125"/>
        <v>487436.07473764254</v>
      </c>
      <c r="V303" s="2">
        <f t="shared" si="125"/>
        <v>497184.79623239534</v>
      </c>
      <c r="W303" s="2">
        <f t="shared" si="125"/>
        <v>507128.49215704325</v>
      </c>
      <c r="X303" s="2">
        <f t="shared" si="125"/>
        <v>517271.0620001842</v>
      </c>
      <c r="Y303" s="2">
        <f t="shared" si="125"/>
        <v>527616.48324018787</v>
      </c>
      <c r="Z303" s="2">
        <f t="shared" si="125"/>
        <v>538168.81290499168</v>
      </c>
      <c r="AA303" s="2">
        <f t="shared" si="125"/>
        <v>548932.18916309148</v>
      </c>
      <c r="AB303" s="2">
        <f t="shared" ref="AB303:AB307" si="126">IF(V303=0,0,IF($G$15&gt;(AA303/V303)^(1/5)-1+2%,AA303*(AA303/V303)^(1/5)/($G$15-((AA303/V303)^(1/5)-1)),AA303*(1+$G$14)/$G$16))</f>
        <v>11198216.65892707</v>
      </c>
    </row>
    <row r="304" spans="4:28" x14ac:dyDescent="0.3">
      <c r="E304" t="s">
        <v>58</v>
      </c>
      <c r="F304" t="s">
        <v>7</v>
      </c>
      <c r="G304" s="2">
        <f t="shared" si="125"/>
        <v>0</v>
      </c>
      <c r="H304" s="2">
        <f t="shared" si="125"/>
        <v>-8792.8087999999989</v>
      </c>
      <c r="I304" s="2">
        <f t="shared" si="125"/>
        <v>-22387.85687408</v>
      </c>
      <c r="J304" s="2">
        <f t="shared" si="125"/>
        <v>-60899.759753991304</v>
      </c>
      <c r="K304" s="2">
        <f t="shared" si="125"/>
        <v>-82384.587761316914</v>
      </c>
      <c r="L304" s="2">
        <f t="shared" si="125"/>
        <v>-97295.532256364342</v>
      </c>
      <c r="M304" s="2">
        <f t="shared" si="125"/>
        <v>-103035.87655709664</v>
      </c>
      <c r="N304" s="2">
        <f t="shared" si="125"/>
        <v>-104996.59408823856</v>
      </c>
      <c r="O304" s="2">
        <f t="shared" si="125"/>
        <v>-106996.52597000333</v>
      </c>
      <c r="P304" s="2">
        <f t="shared" si="125"/>
        <v>-109036.45648940341</v>
      </c>
      <c r="Q304" s="2">
        <f t="shared" si="125"/>
        <v>-111117.18561919148</v>
      </c>
      <c r="R304" s="2">
        <f t="shared" si="125"/>
        <v>-113239.52933157532</v>
      </c>
      <c r="S304" s="2">
        <f t="shared" si="125"/>
        <v>-115404.31991820682</v>
      </c>
      <c r="T304" s="2">
        <f t="shared" si="125"/>
        <v>-117612.40631657097</v>
      </c>
      <c r="U304" s="2">
        <f t="shared" si="125"/>
        <v>-119864.65444290238</v>
      </c>
      <c r="V304" s="2">
        <f t="shared" si="125"/>
        <v>-122161.94753176044</v>
      </c>
      <c r="W304" s="2">
        <f t="shared" si="125"/>
        <v>-124505.18648239564</v>
      </c>
      <c r="X304" s="2">
        <f t="shared" si="125"/>
        <v>-126895.29021204356</v>
      </c>
      <c r="Y304" s="2">
        <f t="shared" si="125"/>
        <v>-129333.19601628442</v>
      </c>
      <c r="Z304" s="2">
        <f t="shared" si="125"/>
        <v>-131819.8599366101</v>
      </c>
      <c r="AA304" s="2">
        <f t="shared" si="125"/>
        <v>-134356.25713534234</v>
      </c>
      <c r="AB304" s="2">
        <f t="shared" si="126"/>
        <v>-2696239.0639120797</v>
      </c>
    </row>
    <row r="305" spans="1:28" x14ac:dyDescent="0.3">
      <c r="E305" t="s">
        <v>10</v>
      </c>
      <c r="F305" t="s">
        <v>7</v>
      </c>
      <c r="G305" s="2">
        <f t="shared" si="125"/>
        <v>0</v>
      </c>
      <c r="H305" s="2">
        <f t="shared" si="125"/>
        <v>-10564.697039999999</v>
      </c>
      <c r="I305" s="2">
        <f t="shared" si="125"/>
        <v>-12626.799680672</v>
      </c>
      <c r="J305" s="2">
        <f t="shared" si="125"/>
        <v>-18658.203024148788</v>
      </c>
      <c r="K305" s="2">
        <f t="shared" si="125"/>
        <v>-22441.932346134061</v>
      </c>
      <c r="L305" s="2">
        <f t="shared" si="125"/>
        <v>-24800.062028538661</v>
      </c>
      <c r="M305" s="2">
        <f t="shared" si="125"/>
        <v>-19177.392702307025</v>
      </c>
      <c r="N305" s="2">
        <f t="shared" si="125"/>
        <v>-19460.940556353165</v>
      </c>
      <c r="O305" s="2">
        <f t="shared" si="125"/>
        <v>-19750.159367480228</v>
      </c>
      <c r="P305" s="2">
        <f t="shared" si="125"/>
        <v>-20045.162554829833</v>
      </c>
      <c r="Q305" s="2">
        <f t="shared" si="125"/>
        <v>-20346.065805926431</v>
      </c>
      <c r="R305" s="2">
        <f t="shared" si="125"/>
        <v>-20652.987122044957</v>
      </c>
      <c r="S305" s="2">
        <f t="shared" si="125"/>
        <v>-20966.046864485859</v>
      </c>
      <c r="T305" s="2">
        <f t="shared" si="125"/>
        <v>-21285.367801775577</v>
      </c>
      <c r="U305" s="2">
        <f t="shared" si="125"/>
        <v>-21611.07515781109</v>
      </c>
      <c r="V305" s="2">
        <f t="shared" si="125"/>
        <v>-21943.296660967309</v>
      </c>
      <c r="W305" s="2">
        <f t="shared" si="125"/>
        <v>-22282.162594186655</v>
      </c>
      <c r="X305" s="2">
        <f t="shared" si="125"/>
        <v>-22627.805846070391</v>
      </c>
      <c r="Y305" s="2">
        <f t="shared" si="125"/>
        <v>-22980.361962991796</v>
      </c>
      <c r="Z305" s="2">
        <f t="shared" si="125"/>
        <v>-23339.969202251632</v>
      </c>
      <c r="AA305" s="2">
        <f t="shared" si="125"/>
        <v>-23706.768586296668</v>
      </c>
      <c r="AB305" s="2">
        <f t="shared" si="126"/>
        <v>-442412.23316054005</v>
      </c>
    </row>
    <row r="306" spans="1:28" x14ac:dyDescent="0.3">
      <c r="E306" t="s">
        <v>48</v>
      </c>
      <c r="F306" t="s">
        <v>7</v>
      </c>
      <c r="G306" s="2">
        <f t="shared" si="125"/>
        <v>0</v>
      </c>
      <c r="H306" s="2">
        <f t="shared" si="125"/>
        <v>8500</v>
      </c>
      <c r="I306" s="2">
        <f t="shared" si="125"/>
        <v>8500</v>
      </c>
      <c r="J306" s="2">
        <f t="shared" si="125"/>
        <v>8500</v>
      </c>
      <c r="K306" s="2">
        <f t="shared" si="125"/>
        <v>8500</v>
      </c>
      <c r="L306" s="2">
        <f t="shared" si="125"/>
        <v>0</v>
      </c>
      <c r="M306" s="2">
        <f t="shared" si="125"/>
        <v>0</v>
      </c>
      <c r="N306" s="2">
        <f t="shared" si="125"/>
        <v>0</v>
      </c>
      <c r="O306" s="2">
        <f t="shared" si="125"/>
        <v>0</v>
      </c>
      <c r="P306" s="2">
        <f t="shared" si="125"/>
        <v>0</v>
      </c>
      <c r="Q306" s="2">
        <f t="shared" si="125"/>
        <v>0</v>
      </c>
      <c r="R306" s="2">
        <f t="shared" si="125"/>
        <v>0</v>
      </c>
      <c r="S306" s="2">
        <f t="shared" si="125"/>
        <v>0</v>
      </c>
      <c r="T306" s="2">
        <f t="shared" si="125"/>
        <v>0</v>
      </c>
      <c r="U306" s="2">
        <f t="shared" si="125"/>
        <v>0</v>
      </c>
      <c r="V306" s="2">
        <f t="shared" si="125"/>
        <v>0</v>
      </c>
      <c r="W306" s="2">
        <f t="shared" si="125"/>
        <v>0</v>
      </c>
      <c r="X306" s="2">
        <f t="shared" si="125"/>
        <v>0</v>
      </c>
      <c r="Y306" s="2">
        <f t="shared" si="125"/>
        <v>0</v>
      </c>
      <c r="Z306" s="2">
        <f t="shared" si="125"/>
        <v>0</v>
      </c>
      <c r="AA306" s="2">
        <f t="shared" si="125"/>
        <v>0</v>
      </c>
      <c r="AB306" s="2">
        <f t="shared" si="126"/>
        <v>0</v>
      </c>
    </row>
    <row r="307" spans="1:28" x14ac:dyDescent="0.3">
      <c r="E307" t="s">
        <v>49</v>
      </c>
      <c r="F307" t="s">
        <v>7</v>
      </c>
      <c r="G307" s="2">
        <f t="shared" si="125"/>
        <v>0</v>
      </c>
      <c r="H307" s="2">
        <f t="shared" si="125"/>
        <v>85</v>
      </c>
      <c r="I307" s="2">
        <f t="shared" si="125"/>
        <v>85</v>
      </c>
      <c r="J307" s="2">
        <f t="shared" si="125"/>
        <v>85</v>
      </c>
      <c r="K307" s="2">
        <f t="shared" si="125"/>
        <v>85</v>
      </c>
      <c r="L307" s="2">
        <f t="shared" si="125"/>
        <v>85</v>
      </c>
      <c r="M307" s="2">
        <f t="shared" si="125"/>
        <v>85</v>
      </c>
      <c r="N307" s="2">
        <f t="shared" si="125"/>
        <v>85</v>
      </c>
      <c r="O307" s="2">
        <f t="shared" si="125"/>
        <v>85</v>
      </c>
      <c r="P307" s="2">
        <f t="shared" si="125"/>
        <v>85</v>
      </c>
      <c r="Q307" s="2">
        <f t="shared" si="125"/>
        <v>85</v>
      </c>
      <c r="R307" s="2">
        <f t="shared" si="125"/>
        <v>85</v>
      </c>
      <c r="S307" s="2">
        <f t="shared" si="125"/>
        <v>85</v>
      </c>
      <c r="T307" s="2">
        <f t="shared" si="125"/>
        <v>85</v>
      </c>
      <c r="U307" s="2">
        <f t="shared" si="125"/>
        <v>85</v>
      </c>
      <c r="V307" s="2">
        <f t="shared" si="125"/>
        <v>85</v>
      </c>
      <c r="W307" s="2">
        <f t="shared" si="125"/>
        <v>85</v>
      </c>
      <c r="X307" s="2">
        <f t="shared" si="125"/>
        <v>85</v>
      </c>
      <c r="Y307" s="2">
        <f t="shared" si="125"/>
        <v>85</v>
      </c>
      <c r="Z307" s="2">
        <f t="shared" si="125"/>
        <v>85</v>
      </c>
      <c r="AA307" s="2">
        <f t="shared" si="125"/>
        <v>85</v>
      </c>
      <c r="AB307" s="2">
        <f t="shared" si="126"/>
        <v>1214.2857142857142</v>
      </c>
    </row>
    <row r="308" spans="1:28" x14ac:dyDescent="0.3">
      <c r="E308" t="s">
        <v>20</v>
      </c>
      <c r="F308" t="s">
        <v>7</v>
      </c>
      <c r="G308" s="2">
        <f t="shared" ref="G308:AA308" ca="1" si="127">G297</f>
        <v>488.89283933490515</v>
      </c>
      <c r="H308" s="2">
        <f t="shared" ca="1" si="127"/>
        <v>-91100.337426149126</v>
      </c>
      <c r="I308" s="2">
        <f t="shared" ca="1" si="127"/>
        <v>173245.23627566925</v>
      </c>
      <c r="J308" s="2">
        <f t="shared" ca="1" si="127"/>
        <v>132048.43118554077</v>
      </c>
      <c r="K308" s="2">
        <f t="shared" ca="1" si="127"/>
        <v>101635.5029755585</v>
      </c>
      <c r="L308" s="2">
        <f t="shared" ca="1" si="127"/>
        <v>-478708.9430308796</v>
      </c>
      <c r="M308" s="2">
        <f t="shared" ca="1" si="127"/>
        <v>-43271.776921299053</v>
      </c>
      <c r="N308" s="2">
        <f t="shared" ca="1" si="127"/>
        <v>-44973.105793058385</v>
      </c>
      <c r="O308" s="2">
        <f t="shared" ca="1" si="127"/>
        <v>-46708.461242252895</v>
      </c>
      <c r="P308" s="2">
        <f t="shared" ca="1" si="127"/>
        <v>-48478.523800431249</v>
      </c>
      <c r="Q308" s="2">
        <f t="shared" ca="1" si="127"/>
        <v>-54950.654276439891</v>
      </c>
      <c r="R308" s="2">
        <f t="shared" ca="1" si="127"/>
        <v>-56792.227361968711</v>
      </c>
      <c r="S308" s="2">
        <f t="shared" ca="1" si="127"/>
        <v>-58670.631909208081</v>
      </c>
      <c r="T308" s="2">
        <f t="shared" ca="1" si="127"/>
        <v>-60586.604547392228</v>
      </c>
      <c r="U308" s="2">
        <f t="shared" ca="1" si="127"/>
        <v>-62540.896638340098</v>
      </c>
      <c r="V308" s="2">
        <f t="shared" ca="1" si="127"/>
        <v>-64534.274571106893</v>
      </c>
      <c r="W308" s="2">
        <f t="shared" ca="1" si="127"/>
        <v>-66567.520062529031</v>
      </c>
      <c r="X308" s="2">
        <f t="shared" ca="1" si="127"/>
        <v>-68641.43046377963</v>
      </c>
      <c r="Y308" s="2">
        <f t="shared" ca="1" si="127"/>
        <v>-70756.819073055231</v>
      </c>
      <c r="Z308" s="2">
        <f t="shared" ca="1" si="127"/>
        <v>-66847.848787849682</v>
      </c>
      <c r="AA308" s="2">
        <f t="shared" ca="1" si="127"/>
        <v>-69048.699096939992</v>
      </c>
      <c r="AB308" s="2">
        <f ca="1">IF(V308=0,0,IF($G$15&gt;(AA308/V308)^(1/5)-1+2%,AA308*(AA308/V308)^(1/5)/($G$15-((AA308/V308)^(1/5)-1)),AA308*(1+$G$14)/$G$16))</f>
        <v>-1241265.4191599388</v>
      </c>
    </row>
    <row r="309" spans="1:28" x14ac:dyDescent="0.3">
      <c r="E309" t="s">
        <v>174</v>
      </c>
      <c r="F309" t="s">
        <v>7</v>
      </c>
      <c r="G309" s="2">
        <f ca="1">-$G$17*G308</f>
        <v>-244.44641966745257</v>
      </c>
      <c r="H309" s="2">
        <f t="shared" ref="H309:AA309" ca="1" si="128">-$G$17*H308</f>
        <v>45550.168713074563</v>
      </c>
      <c r="I309" s="2">
        <f t="shared" ca="1" si="128"/>
        <v>-86622.618137834623</v>
      </c>
      <c r="J309" s="2">
        <f t="shared" ca="1" si="128"/>
        <v>-66024.215592770386</v>
      </c>
      <c r="K309" s="2">
        <f t="shared" ca="1" si="128"/>
        <v>-50817.751487779249</v>
      </c>
      <c r="L309" s="2">
        <f t="shared" ca="1" si="128"/>
        <v>239354.4715154398</v>
      </c>
      <c r="M309" s="2">
        <f t="shared" ca="1" si="128"/>
        <v>21635.888460649527</v>
      </c>
      <c r="N309" s="2">
        <f t="shared" ca="1" si="128"/>
        <v>22486.552896529192</v>
      </c>
      <c r="O309" s="2">
        <f t="shared" ca="1" si="128"/>
        <v>23354.230621126448</v>
      </c>
      <c r="P309" s="2">
        <f t="shared" ca="1" si="128"/>
        <v>24239.261900215624</v>
      </c>
      <c r="Q309" s="2">
        <f t="shared" ca="1" si="128"/>
        <v>27475.327138219945</v>
      </c>
      <c r="R309" s="2">
        <f t="shared" ca="1" si="128"/>
        <v>28396.113680984356</v>
      </c>
      <c r="S309" s="2">
        <f t="shared" ca="1" si="128"/>
        <v>29335.315954604041</v>
      </c>
      <c r="T309" s="2">
        <f t="shared" ca="1" si="128"/>
        <v>30293.302273696114</v>
      </c>
      <c r="U309" s="2">
        <f t="shared" ca="1" si="128"/>
        <v>31270.448319170049</v>
      </c>
      <c r="V309" s="2">
        <f t="shared" ca="1" si="128"/>
        <v>32267.137285553446</v>
      </c>
      <c r="W309" s="2">
        <f t="shared" ca="1" si="128"/>
        <v>33283.760031264515</v>
      </c>
      <c r="X309" s="2">
        <f t="shared" ca="1" si="128"/>
        <v>34320.715231889815</v>
      </c>
      <c r="Y309" s="2">
        <f t="shared" ca="1" si="128"/>
        <v>35378.409536527615</v>
      </c>
      <c r="Z309" s="2">
        <f t="shared" ca="1" si="128"/>
        <v>33423.924393924841</v>
      </c>
      <c r="AA309" s="2">
        <f t="shared" ca="1" si="128"/>
        <v>34524.349548469996</v>
      </c>
      <c r="AB309" s="2">
        <f t="shared" ref="AB309" ca="1" si="129">IF(V309=0,0,IF($G$15&gt;(AA309/V309)^(1/5)-1+2%,AA309*(AA309/V309)^(1/5)/($G$15-((AA309/V309)^(1/5)-1)),AA309*(1+$G$14)/$G$16))</f>
        <v>620632.70957996941</v>
      </c>
    </row>
    <row r="310" spans="1:28" x14ac:dyDescent="0.3">
      <c r="E310" t="s">
        <v>23</v>
      </c>
      <c r="F310" t="s">
        <v>7</v>
      </c>
      <c r="G310" s="2">
        <f t="shared" ref="G310:AB310" ca="1" si="130">SUM(G300:G309)</f>
        <v>-9899755.5535803325</v>
      </c>
      <c r="H310" s="2">
        <f t="shared" ca="1" si="130"/>
        <v>-3241930.5051530744</v>
      </c>
      <c r="I310" s="2">
        <f t="shared" ca="1" si="130"/>
        <v>28491.445139162621</v>
      </c>
      <c r="J310" s="2">
        <f t="shared" ca="1" si="130"/>
        <v>173421.4922852267</v>
      </c>
      <c r="K310" s="2">
        <f t="shared" ca="1" si="130"/>
        <v>282625.57192965521</v>
      </c>
      <c r="L310" s="2">
        <f t="shared" ca="1" si="130"/>
        <v>30220.886523187568</v>
      </c>
      <c r="M310" s="2">
        <f t="shared" ca="1" si="130"/>
        <v>272257.8386392282</v>
      </c>
      <c r="N310" s="2">
        <f t="shared" ca="1" si="130"/>
        <v>277483.34874534613</v>
      </c>
      <c r="O310" s="2">
        <f t="shared" ca="1" si="130"/>
        <v>282813.36905358639</v>
      </c>
      <c r="P310" s="2">
        <f t="shared" ca="1" si="130"/>
        <v>288249.98976799141</v>
      </c>
      <c r="Q310" s="2">
        <f t="shared" ca="1" si="130"/>
        <v>1291462.0095633513</v>
      </c>
      <c r="R310" s="2">
        <f t="shared" ca="1" si="130"/>
        <v>297118.26975461835</v>
      </c>
      <c r="S310" s="2">
        <f t="shared" ca="1" si="130"/>
        <v>302887.65514971071</v>
      </c>
      <c r="T310" s="2">
        <f t="shared" ca="1" si="130"/>
        <v>308772.42825270485</v>
      </c>
      <c r="U310" s="2">
        <f t="shared" ca="1" si="130"/>
        <v>314774.89681775903</v>
      </c>
      <c r="V310" s="2">
        <f t="shared" ca="1" si="130"/>
        <v>320897.41475411417</v>
      </c>
      <c r="W310" s="2">
        <f t="shared" ca="1" si="130"/>
        <v>327142.38304919645</v>
      </c>
      <c r="X310" s="2">
        <f t="shared" ca="1" si="130"/>
        <v>333512.25071018044</v>
      </c>
      <c r="Y310" s="2">
        <f t="shared" ca="1" si="130"/>
        <v>340009.51572438411</v>
      </c>
      <c r="Z310" s="2">
        <f t="shared" ca="1" si="130"/>
        <v>-950329.94062779483</v>
      </c>
      <c r="AA310" s="2">
        <f t="shared" ca="1" si="130"/>
        <v>356429.81389298249</v>
      </c>
      <c r="AB310" s="2">
        <f t="shared" ca="1" si="130"/>
        <v>7440146.9379887655</v>
      </c>
    </row>
    <row r="311" spans="1:28" x14ac:dyDescent="0.3">
      <c r="E311" t="s">
        <v>31</v>
      </c>
      <c r="F311" t="s">
        <v>7</v>
      </c>
      <c r="G311" s="2">
        <f ca="1">NPV($G$15,H310:AB310)+G310</f>
        <v>-8608488.4584216885</v>
      </c>
    </row>
    <row r="313" spans="1:28" x14ac:dyDescent="0.3">
      <c r="E313" t="s">
        <v>13</v>
      </c>
      <c r="F313" t="s">
        <v>7</v>
      </c>
      <c r="G313" s="2">
        <f t="shared" ref="G313:AA313" ca="1" si="131">G285</f>
        <v>1611703.6905355505</v>
      </c>
      <c r="H313" s="2">
        <f t="shared" ca="1" si="131"/>
        <v>1643937.7643462615</v>
      </c>
      <c r="I313" s="2">
        <f t="shared" ca="1" si="131"/>
        <v>1676816.5196331867</v>
      </c>
      <c r="J313" s="2">
        <f t="shared" ca="1" si="131"/>
        <v>1710352.8500258506</v>
      </c>
      <c r="K313" s="2">
        <f t="shared" ca="1" si="131"/>
        <v>1744559.9070263677</v>
      </c>
      <c r="L313" s="2">
        <f t="shared" ca="1" si="131"/>
        <v>1779451.1051668951</v>
      </c>
      <c r="M313" s="2">
        <f t="shared" ca="1" si="131"/>
        <v>0</v>
      </c>
      <c r="N313" s="2">
        <f t="shared" ca="1" si="131"/>
        <v>0</v>
      </c>
      <c r="O313" s="2">
        <f t="shared" ca="1" si="131"/>
        <v>0</v>
      </c>
      <c r="P313" s="2">
        <f t="shared" ca="1" si="131"/>
        <v>0</v>
      </c>
      <c r="Q313" s="2">
        <f t="shared" ca="1" si="131"/>
        <v>0</v>
      </c>
      <c r="R313" s="2">
        <f t="shared" ca="1" si="131"/>
        <v>0</v>
      </c>
      <c r="S313" s="2">
        <f t="shared" ca="1" si="131"/>
        <v>0</v>
      </c>
      <c r="T313" s="2">
        <f t="shared" ca="1" si="131"/>
        <v>0</v>
      </c>
      <c r="U313" s="2">
        <f t="shared" ca="1" si="131"/>
        <v>0</v>
      </c>
      <c r="V313" s="2">
        <f t="shared" ca="1" si="131"/>
        <v>0</v>
      </c>
      <c r="W313" s="2">
        <f t="shared" ca="1" si="131"/>
        <v>0</v>
      </c>
      <c r="X313" s="2">
        <f t="shared" ca="1" si="131"/>
        <v>0</v>
      </c>
      <c r="Y313" s="2">
        <f t="shared" ca="1" si="131"/>
        <v>0</v>
      </c>
      <c r="Z313" s="2">
        <f t="shared" ca="1" si="131"/>
        <v>0</v>
      </c>
      <c r="AA313" s="2">
        <f t="shared" ca="1" si="131"/>
        <v>0</v>
      </c>
    </row>
    <row r="314" spans="1:28" x14ac:dyDescent="0.3">
      <c r="E314" t="s">
        <v>24</v>
      </c>
      <c r="F314" t="s">
        <v>7</v>
      </c>
      <c r="G314" s="2">
        <f ca="1">NPV($G$15,H313:AA313)+G313</f>
        <v>8608488.4584216885</v>
      </c>
    </row>
    <row r="315" spans="1:28" x14ac:dyDescent="0.3">
      <c r="E315" s="4" t="s">
        <v>34</v>
      </c>
      <c r="F315" s="4"/>
      <c r="G315" s="5" t="str">
        <f ca="1">IF(G311&gt;0,"N/A",IF(ABS(G311+G314)&gt;1,"Error","OK"))</f>
        <v>OK</v>
      </c>
    </row>
    <row r="318" spans="1:28" x14ac:dyDescent="0.3">
      <c r="C318" s="1" t="s">
        <v>111</v>
      </c>
    </row>
    <row r="319" spans="1:28" x14ac:dyDescent="0.3">
      <c r="E319" t="s">
        <v>117</v>
      </c>
      <c r="F319" t="s">
        <v>118</v>
      </c>
    </row>
    <row r="320" spans="1:28" x14ac:dyDescent="0.3">
      <c r="A320" s="15">
        <f>'Notes &amp; Assumptions'!A68</f>
        <v>55</v>
      </c>
      <c r="E320" s="20" t="s">
        <v>112</v>
      </c>
      <c r="F320" s="20" t="s">
        <v>120</v>
      </c>
    </row>
    <row r="321" spans="5:6" x14ac:dyDescent="0.3">
      <c r="E321" s="20" t="s">
        <v>113</v>
      </c>
      <c r="F321" s="20" t="s">
        <v>121</v>
      </c>
    </row>
    <row r="322" spans="5:6" x14ac:dyDescent="0.3">
      <c r="E322" s="20" t="s">
        <v>114</v>
      </c>
      <c r="F322" s="20" t="s">
        <v>122</v>
      </c>
    </row>
  </sheetData>
  <mergeCells count="1">
    <mergeCell ref="G4:H4"/>
  </mergeCells>
  <dataValidations count="1">
    <dataValidation type="list" showInputMessage="1" showErrorMessage="1" sqref="G4">
      <formula1>$E$320:$E$322</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5"/>
  <sheetViews>
    <sheetView workbookViewId="0">
      <selection activeCell="H12" sqref="H12"/>
    </sheetView>
  </sheetViews>
  <sheetFormatPr defaultColWidth="11" defaultRowHeight="15.6" x14ac:dyDescent="0.3"/>
  <cols>
    <col min="2" max="2" width="31.09765625" bestFit="1" customWidth="1"/>
  </cols>
  <sheetData>
    <row r="2" spans="2:5" ht="18" x14ac:dyDescent="0.35">
      <c r="B2" s="24" t="s">
        <v>181</v>
      </c>
      <c r="C2" s="25"/>
      <c r="D2" s="25"/>
      <c r="E2" s="25"/>
    </row>
    <row r="3" spans="2:5" ht="5.0999999999999996" customHeight="1" x14ac:dyDescent="0.3">
      <c r="B3" s="25"/>
      <c r="C3" s="25"/>
      <c r="D3" s="25"/>
      <c r="E3" s="25"/>
    </row>
    <row r="4" spans="2:5" ht="31.2" x14ac:dyDescent="0.3">
      <c r="B4" s="25"/>
      <c r="C4" s="26" t="s">
        <v>175</v>
      </c>
      <c r="D4" s="26" t="s">
        <v>176</v>
      </c>
      <c r="E4" s="26" t="s">
        <v>177</v>
      </c>
    </row>
    <row r="5" spans="2:5" x14ac:dyDescent="0.3">
      <c r="B5" s="25" t="s">
        <v>178</v>
      </c>
      <c r="C5" s="27">
        <f ca="1">'35 Year Model'!$G$218</f>
        <v>15738.307531920222</v>
      </c>
      <c r="D5" s="27">
        <f ca="1">'30 Year Model'!$G$218</f>
        <v>20021.565790037719</v>
      </c>
      <c r="E5" s="27">
        <f ca="1">'20 Year Model'!$G$218</f>
        <v>19929.833254451132</v>
      </c>
    </row>
    <row r="6" spans="2:5" x14ac:dyDescent="0.3">
      <c r="B6" s="25" t="s">
        <v>179</v>
      </c>
      <c r="C6" s="27">
        <f ca="1">'35 Year Model'!$G$253</f>
        <v>7944089.0222977735</v>
      </c>
      <c r="D6" s="27">
        <f ca="1">'30 Year Model'!$G$253</f>
        <v>8721726.196806673</v>
      </c>
      <c r="E6" s="27">
        <f ca="1">'20 Year Model'!$G$253</f>
        <v>8681765.982549943</v>
      </c>
    </row>
    <row r="7" spans="2:5" x14ac:dyDescent="0.3">
      <c r="B7" s="25" t="s">
        <v>180</v>
      </c>
      <c r="C7" s="27">
        <f ca="1">'35 Year Model'!$G$284</f>
        <v>1474759.5847336717</v>
      </c>
      <c r="D7" s="27">
        <f ca="1">'30 Year Model'!$G$284</f>
        <v>1619121.999773741</v>
      </c>
      <c r="E7" s="27">
        <f ca="1">'20 Year Model'!$G$284</f>
        <v>1611703.6905355505</v>
      </c>
    </row>
    <row r="9" spans="2:5" ht="18" x14ac:dyDescent="0.35">
      <c r="B9" s="24" t="s">
        <v>182</v>
      </c>
      <c r="C9" s="25"/>
      <c r="D9" s="25"/>
      <c r="E9" s="25"/>
    </row>
    <row r="10" spans="2:5" ht="3.9" customHeight="1" x14ac:dyDescent="0.3">
      <c r="B10" s="25"/>
      <c r="C10" s="25"/>
      <c r="D10" s="25"/>
      <c r="E10" s="25"/>
    </row>
    <row r="11" spans="2:5" ht="31.2" x14ac:dyDescent="0.3">
      <c r="B11" s="25"/>
      <c r="C11" s="25"/>
      <c r="D11" s="26" t="s">
        <v>176</v>
      </c>
      <c r="E11" s="26" t="s">
        <v>177</v>
      </c>
    </row>
    <row r="12" spans="2:5" x14ac:dyDescent="0.3">
      <c r="B12" s="25" t="s">
        <v>178</v>
      </c>
      <c r="C12" s="25"/>
      <c r="D12" s="28">
        <f ca="1">(D5-$C5)/$C5</f>
        <v>0.27215494737475748</v>
      </c>
      <c r="E12" s="28">
        <f ca="1">(E5-$C5)/$C5</f>
        <v>0.26632633236005299</v>
      </c>
    </row>
    <row r="13" spans="2:5" x14ac:dyDescent="0.3">
      <c r="B13" s="25" t="s">
        <v>179</v>
      </c>
      <c r="C13" s="27"/>
      <c r="D13" s="28">
        <f t="shared" ref="D13:E13" ca="1" si="0">(D6-$C6)/$C6</f>
        <v>9.7888778980975366E-2</v>
      </c>
      <c r="E13" s="28">
        <f t="shared" ca="1" si="0"/>
        <v>9.2858596899106943E-2</v>
      </c>
    </row>
    <row r="14" spans="2:5" x14ac:dyDescent="0.3">
      <c r="B14" s="25" t="s">
        <v>180</v>
      </c>
      <c r="C14" s="27"/>
      <c r="D14" s="28">
        <f t="shared" ref="D14:E14" ca="1" si="1">(D7-$C7)/$C7</f>
        <v>9.7888778980975269E-2</v>
      </c>
      <c r="E14" s="28">
        <f t="shared" ca="1" si="1"/>
        <v>9.2858596899107179E-2</v>
      </c>
    </row>
    <row r="16" spans="2:5" ht="18" x14ac:dyDescent="0.35">
      <c r="B16" s="24" t="s">
        <v>183</v>
      </c>
      <c r="C16" s="25"/>
      <c r="D16" s="25"/>
      <c r="E16" s="25"/>
    </row>
    <row r="17" spans="2:5" ht="3" customHeight="1" x14ac:dyDescent="0.3">
      <c r="B17" s="25"/>
      <c r="C17" s="25"/>
      <c r="D17" s="25"/>
      <c r="E17" s="25"/>
    </row>
    <row r="18" spans="2:5" ht="31.2" x14ac:dyDescent="0.3">
      <c r="B18" s="25"/>
      <c r="C18" s="26" t="s">
        <v>175</v>
      </c>
      <c r="D18" s="26" t="s">
        <v>176</v>
      </c>
      <c r="E18" s="26" t="s">
        <v>177</v>
      </c>
    </row>
    <row r="19" spans="2:5" x14ac:dyDescent="0.3">
      <c r="B19" s="25" t="str">
        <f>'35 Year Model'!E271</f>
        <v>Incremental Tariff Revenue</v>
      </c>
      <c r="C19" s="27">
        <f>'35 Year Model'!AQ271</f>
        <v>18680497.616809741</v>
      </c>
      <c r="D19" s="27">
        <f>'30 Year Model'!AL271*(1+'35 Year Model'!$G$14)^5</f>
        <v>15071325.246943764</v>
      </c>
      <c r="E19" s="27">
        <f>'20 Year Model'!AB271*(1+'35 Year Model'!$G$14)^15</f>
        <v>15071325.246943757</v>
      </c>
    </row>
    <row r="20" spans="2:5" x14ac:dyDescent="0.3">
      <c r="B20" s="25" t="str">
        <f>'35 Year Model'!E272</f>
        <v>Incremental Bulk Water Purchases</v>
      </c>
      <c r="C20" s="27">
        <f>'35 Year Model'!AQ272</f>
        <v>-4455134.3638681611</v>
      </c>
      <c r="D20" s="27">
        <f>'30 Year Model'!AL272*(1+'35 Year Model'!$G$14)^5</f>
        <v>-3614757.8763408875</v>
      </c>
      <c r="E20" s="27">
        <f>'20 Year Model'!AB272*(1+'35 Year Model'!$G$14)^15</f>
        <v>-3628782.7886719564</v>
      </c>
    </row>
    <row r="21" spans="2:5" x14ac:dyDescent="0.3">
      <c r="B21" s="25" t="str">
        <f>'35 Year Model'!E273</f>
        <v>Incremental O&amp;M</v>
      </c>
      <c r="C21" s="27">
        <f>'35 Year Model'!AQ273</f>
        <v>-694921.1790027516</v>
      </c>
      <c r="D21" s="27">
        <f>'30 Year Model'!AL273*(1+'35 Year Model'!$G$14)^5</f>
        <v>-580096.56847734225</v>
      </c>
      <c r="E21" s="27">
        <f>'20 Year Model'!AB273*(1+'35 Year Model'!$G$14)^15</f>
        <v>-595428.61709804321</v>
      </c>
    </row>
    <row r="22" spans="2:5" x14ac:dyDescent="0.3">
      <c r="B22" s="25" t="str">
        <f>'35 Year Model'!E274</f>
        <v>Other Benefits (Taxable Income)</v>
      </c>
      <c r="C22" s="27">
        <f>'35 Year Model'!AQ274</f>
        <v>0</v>
      </c>
      <c r="D22" s="27">
        <f>'30 Year Model'!AL274*(1+'35 Year Model'!$G$14)^5</f>
        <v>0</v>
      </c>
      <c r="E22" s="27">
        <f>'20 Year Model'!AB274*(1+'35 Year Model'!$G$14)^15</f>
        <v>0</v>
      </c>
    </row>
    <row r="23" spans="2:5" x14ac:dyDescent="0.3">
      <c r="B23" s="25" t="str">
        <f>'35 Year Model'!E275</f>
        <v>Other Benefits (Not Taxable Income)</v>
      </c>
      <c r="C23" s="27">
        <f>'35 Year Model'!AQ275</f>
        <v>1214.2857142857142</v>
      </c>
      <c r="D23" s="27">
        <f>'30 Year Model'!AL275*(1+'35 Year Model'!$G$14)^5</f>
        <v>1340.6695467428572</v>
      </c>
      <c r="E23" s="27">
        <f>'20 Year Model'!AB275*(1+'35 Year Model'!$G$14)^15</f>
        <v>1634.2686965364426</v>
      </c>
    </row>
    <row r="24" spans="2:5" x14ac:dyDescent="0.3">
      <c r="B24" s="25" t="str">
        <f>'35 Year Model'!E276</f>
        <v>Tax</v>
      </c>
      <c r="C24" s="27">
        <f>'35 Year Model'!AQ276</f>
        <v>-3857091.7768588057</v>
      </c>
      <c r="D24" s="27">
        <f>'30 Year Model'!AL276*(1+'35 Year Model'!$G$14)^5</f>
        <v>-2701648.2667019381</v>
      </c>
      <c r="E24" s="27">
        <f>'20 Year Model'!AB276*(1+'35 Year Model'!$G$14)^15</f>
        <v>-1670579.8271039906</v>
      </c>
    </row>
    <row r="25" spans="2:5" x14ac:dyDescent="0.3">
      <c r="B25" s="25" t="str">
        <f>'35 Year Model'!E277</f>
        <v>Value of Franking Credits</v>
      </c>
      <c r="C25" s="27">
        <f>'35 Year Model'!AQ277</f>
        <v>1928545.8884294028</v>
      </c>
      <c r="D25" s="27">
        <f>'30 Year Model'!AL277*(1+'35 Year Model'!$G$14)^5</f>
        <v>1350824.1333509691</v>
      </c>
      <c r="E25" s="27">
        <f>'20 Year Model'!AB277*(1+'35 Year Model'!$G$14)^15</f>
        <v>835289.9135519953</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 &amp; Assumptions</vt:lpstr>
      <vt:lpstr>35 Year Model</vt:lpstr>
      <vt:lpstr>30 Year Model</vt:lpstr>
      <vt:lpstr>20 Year Model</vt:lpstr>
      <vt:lpstr>Comparison of Models</vt:lpstr>
    </vt:vector>
  </TitlesOfParts>
  <Company>Wedgewood White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Webber</dc:creator>
  <cp:lastModifiedBy>Robyn Keely</cp:lastModifiedBy>
  <dcterms:created xsi:type="dcterms:W3CDTF">2012-07-17T23:28:04Z</dcterms:created>
  <dcterms:modified xsi:type="dcterms:W3CDTF">2013-12-09T22:56:40Z</dcterms:modified>
</cp:coreProperties>
</file>